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1175D926_（Ｂ）構造改善推進事業（令和８年度石油ガス流通合理化対策事業費補助金（石油ガスの流通合理化及び取引の適正化等に関する支援事業費のうち石油ガス地域防災対応体制検討事業及び構造改善推進事業に係るもの））\90_事務局作業用\03_応募様式\"/>
    </mc:Choice>
  </mc:AlternateContent>
  <xr:revisionPtr revIDLastSave="0" documentId="13_ncr:1_{264E47A2-902C-493A-8D9A-C342E0CD86CE}" xr6:coauthVersionLast="47" xr6:coauthVersionMax="47" xr10:uidLastSave="{00000000-0000-0000-0000-000000000000}"/>
  <workbookProtection workbookAlgorithmName="SHA-512" workbookHashValue="bTd4XeXgxTIhmMxqzLVSaXiMYPXmdSjz6bQ04raEX86fhVjhIfMZVAp+zhOR0/O3eoL3RdiWoCwGo7GebqxMZQ==" workbookSaltValue="YP9DDJLq2hxXU1rVhQXLqQ==" workbookSpinCount="100000" lockStructure="1"/>
  <bookViews>
    <workbookView xWindow="-28920" yWindow="-90" windowWidth="29040" windowHeight="15720" activeTab="1" xr2:uid="{62122958-6374-4037-8F27-2789AF88B35C}"/>
  </bookViews>
  <sheets>
    <sheet name="目次" sheetId="6" r:id="rId1"/>
    <sheet name="入力シート" sheetId="1" r:id="rId2"/>
    <sheet name="応募様式１" sheetId="2" r:id="rId3"/>
    <sheet name="計画変更様式" sheetId="3" r:id="rId4"/>
    <sheet name="実績報告様式" sheetId="5" state="hidden" r:id="rId5"/>
    <sheet name="事前チェックリスト" sheetId="7" r:id="rId6"/>
    <sheet name="項目マップ" sheetId="8" state="hidden" r:id="rId7"/>
    <sheet name="マスターデータ" sheetId="9" state="hidden" r:id="rId8"/>
    <sheet name="データシート" sheetId="10" state="hidden" r:id="rId9"/>
  </sheets>
  <definedNames>
    <definedName name="_xlnm.Print_Area" localSheetId="2">応募様式１!$A$2:$AL$173</definedName>
    <definedName name="_xlnm.Print_Area" localSheetId="3">計画変更様式!$A$2:$AM$214</definedName>
    <definedName name="_xlnm.Print_Area" localSheetId="5">事前チェックリスト!$A$1:$E$44</definedName>
    <definedName name="_xlnm.Print_Area" localSheetId="4">実績報告様式!$A$2:$AM$141</definedName>
    <definedName name="_xlnm.Print_Area" localSheetId="1">入力シート!$A$1:$AU$357</definedName>
    <definedName name="_xlnm.Print_Area" localSheetId="0">目次!$B$2:$AD$32</definedName>
    <definedName name="事業区分">入力シート!$M$85</definedName>
    <definedName name="事業年度">入力シート!$M$10</definedName>
    <definedName name="提出様式">入力シート!$M$11</definedName>
    <definedName name="判定テーブル">マスターデータ!$H$2:$K$6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8" i="2" l="1"/>
  <c r="X304" i="1" l="1"/>
  <c r="X213" i="1"/>
  <c r="C288" i="8"/>
  <c r="AC295" i="1"/>
  <c r="C296" i="1"/>
  <c r="AA145" i="1"/>
  <c r="T324" i="1"/>
  <c r="T339" i="1"/>
  <c r="X341" i="1"/>
  <c r="M333" i="1"/>
  <c r="M332" i="1"/>
  <c r="M331" i="1"/>
  <c r="M330" i="1"/>
  <c r="M329" i="1"/>
  <c r="M328" i="1"/>
  <c r="X212" i="1" l="1"/>
  <c r="C216" i="8" l="1"/>
  <c r="M283" i="1"/>
  <c r="T283" i="1" s="1"/>
  <c r="AB283" i="1" s="1"/>
  <c r="T282" i="1"/>
  <c r="T281" i="1"/>
  <c r="M274" i="1"/>
  <c r="T274" i="1" s="1"/>
  <c r="AB274" i="1" s="1"/>
  <c r="T273" i="1"/>
  <c r="T272" i="1"/>
  <c r="T120" i="1"/>
  <c r="AB120" i="1" s="1"/>
  <c r="M120" i="1"/>
  <c r="T119" i="1"/>
  <c r="T118" i="1"/>
  <c r="M111" i="1"/>
  <c r="T111" i="1" s="1"/>
  <c r="AB111" i="1" s="1"/>
  <c r="T110" i="1"/>
  <c r="T109" i="1"/>
  <c r="M11" i="1" l="1"/>
  <c r="T14" i="1"/>
  <c r="T13" i="1"/>
  <c r="T12" i="1"/>
  <c r="B277" i="8" l="1"/>
  <c r="B263" i="8"/>
  <c r="B249" i="8"/>
  <c r="B235" i="8"/>
  <c r="B221" i="8"/>
  <c r="B206" i="8"/>
  <c r="B192" i="8"/>
  <c r="B174" i="8"/>
  <c r="B147" i="8"/>
  <c r="B133" i="8"/>
  <c r="B119" i="8"/>
  <c r="B105" i="8"/>
  <c r="B89" i="8"/>
  <c r="B75" i="8"/>
  <c r="B276" i="8"/>
  <c r="B262" i="8"/>
  <c r="B248" i="8"/>
  <c r="B234" i="8"/>
  <c r="B220" i="8"/>
  <c r="B205" i="8"/>
  <c r="B191" i="8"/>
  <c r="B173" i="8"/>
  <c r="B146" i="8"/>
  <c r="B132" i="8"/>
  <c r="B118" i="8"/>
  <c r="B104" i="8"/>
  <c r="B88" i="8"/>
  <c r="B70" i="8"/>
  <c r="B275" i="8"/>
  <c r="B274" i="8"/>
  <c r="B260" i="8"/>
  <c r="B246" i="8"/>
  <c r="B232" i="8"/>
  <c r="B218" i="8"/>
  <c r="B203" i="8"/>
  <c r="B189" i="8"/>
  <c r="B171" i="8"/>
  <c r="B144" i="8"/>
  <c r="B130" i="8"/>
  <c r="B116" i="8"/>
  <c r="B102" i="8"/>
  <c r="B86" i="8"/>
  <c r="B68" i="8"/>
  <c r="B273" i="8"/>
  <c r="B113" i="8"/>
  <c r="B272" i="8"/>
  <c r="B258" i="8"/>
  <c r="B244" i="8"/>
  <c r="B230" i="8"/>
  <c r="B216" i="8"/>
  <c r="B201" i="8"/>
  <c r="B187" i="8"/>
  <c r="B169" i="8"/>
  <c r="B142" i="8"/>
  <c r="B128" i="8"/>
  <c r="B114" i="8"/>
  <c r="B100" i="8"/>
  <c r="B84" i="8"/>
  <c r="B271" i="8"/>
  <c r="B141" i="8"/>
  <c r="B270" i="8"/>
  <c r="B256" i="8"/>
  <c r="B242" i="8"/>
  <c r="B228" i="8"/>
  <c r="B213" i="8"/>
  <c r="B199" i="8"/>
  <c r="B185" i="8"/>
  <c r="B167" i="8"/>
  <c r="B140" i="8"/>
  <c r="B126" i="8"/>
  <c r="B112" i="8"/>
  <c r="B98" i="8"/>
  <c r="B82" i="8"/>
  <c r="B269" i="8"/>
  <c r="B255" i="8"/>
  <c r="B241" i="8"/>
  <c r="B227" i="8"/>
  <c r="B212" i="8"/>
  <c r="B198" i="8"/>
  <c r="B184" i="8"/>
  <c r="B166" i="8"/>
  <c r="B139" i="8"/>
  <c r="B125" i="8"/>
  <c r="B111" i="8"/>
  <c r="B97" i="8"/>
  <c r="B81" i="8"/>
  <c r="B164" i="8"/>
  <c r="B108" i="8"/>
  <c r="B251" i="8"/>
  <c r="B208" i="8"/>
  <c r="B149" i="8"/>
  <c r="B121" i="8"/>
  <c r="B77" i="8"/>
  <c r="B193" i="8"/>
  <c r="B120" i="8"/>
  <c r="B76" i="8"/>
  <c r="B247" i="8"/>
  <c r="B233" i="8"/>
  <c r="B190" i="8"/>
  <c r="B145" i="8"/>
  <c r="B103" i="8"/>
  <c r="B69" i="8"/>
  <c r="B259" i="8"/>
  <c r="B231" i="8"/>
  <c r="B202" i="8"/>
  <c r="B188" i="8"/>
  <c r="B143" i="8"/>
  <c r="B115" i="8"/>
  <c r="B85" i="8"/>
  <c r="B67" i="8"/>
  <c r="B257" i="8"/>
  <c r="B243" i="8"/>
  <c r="B229" i="8"/>
  <c r="B214" i="8"/>
  <c r="B200" i="8"/>
  <c r="B168" i="8"/>
  <c r="B268" i="8"/>
  <c r="B254" i="8"/>
  <c r="B240" i="8"/>
  <c r="B226" i="8"/>
  <c r="B211" i="8"/>
  <c r="B197" i="8"/>
  <c r="B183" i="8"/>
  <c r="B165" i="8"/>
  <c r="B138" i="8"/>
  <c r="B124" i="8"/>
  <c r="B110" i="8"/>
  <c r="B96" i="8"/>
  <c r="B80" i="8"/>
  <c r="B238" i="8"/>
  <c r="B224" i="8"/>
  <c r="B209" i="8"/>
  <c r="B177" i="8"/>
  <c r="B122" i="8"/>
  <c r="B78" i="8"/>
  <c r="B237" i="8"/>
  <c r="B194" i="8"/>
  <c r="B135" i="8"/>
  <c r="B91" i="8"/>
  <c r="B222" i="8"/>
  <c r="B175" i="8"/>
  <c r="B106" i="8"/>
  <c r="B267" i="8"/>
  <c r="B253" i="8"/>
  <c r="B239" i="8"/>
  <c r="B225" i="8"/>
  <c r="B210" i="8"/>
  <c r="B196" i="8"/>
  <c r="B178" i="8"/>
  <c r="B137" i="8"/>
  <c r="B123" i="8"/>
  <c r="B109" i="8"/>
  <c r="B95" i="8"/>
  <c r="B79" i="8"/>
  <c r="B252" i="8"/>
  <c r="B195" i="8"/>
  <c r="B136" i="8"/>
  <c r="B94" i="8"/>
  <c r="B223" i="8"/>
  <c r="B176" i="8"/>
  <c r="B107" i="8"/>
  <c r="B207" i="8"/>
  <c r="B148" i="8"/>
  <c r="B90" i="8"/>
  <c r="B261" i="8"/>
  <c r="B204" i="8"/>
  <c r="B172" i="8"/>
  <c r="B117" i="8"/>
  <c r="B266" i="8"/>
  <c r="B186" i="8"/>
  <c r="B127" i="8"/>
  <c r="B99" i="8"/>
  <c r="B83" i="8"/>
  <c r="B265" i="8"/>
  <c r="B264" i="8"/>
  <c r="B250" i="8"/>
  <c r="B236" i="8"/>
  <c r="B134" i="8"/>
  <c r="B219" i="8"/>
  <c r="B131" i="8"/>
  <c r="B87" i="8"/>
  <c r="B245" i="8"/>
  <c r="B217" i="8"/>
  <c r="B170" i="8"/>
  <c r="B129" i="8"/>
  <c r="B101" i="8"/>
  <c r="C204" i="3"/>
  <c r="C154" i="2"/>
  <c r="U351" i="1"/>
  <c r="AJ328" i="1"/>
  <c r="M265" i="1"/>
  <c r="M263" i="1"/>
  <c r="C238" i="8" l="1"/>
  <c r="C237" i="8"/>
  <c r="C236" i="8"/>
  <c r="C235" i="8"/>
  <c r="X326" i="1"/>
  <c r="M317" i="1"/>
  <c r="C223" i="8" s="1"/>
  <c r="M316" i="1"/>
  <c r="C222" i="8" s="1"/>
  <c r="M314" i="1"/>
  <c r="C220" i="8" s="1"/>
  <c r="M313" i="1"/>
  <c r="C219" i="8" s="1"/>
  <c r="M278" i="1"/>
  <c r="C189" i="8" s="1"/>
  <c r="C294" i="8"/>
  <c r="C293" i="8"/>
  <c r="C292" i="8"/>
  <c r="C291" i="8"/>
  <c r="C290" i="8"/>
  <c r="C289" i="8"/>
  <c r="C285" i="8"/>
  <c r="C284" i="8"/>
  <c r="C283" i="8"/>
  <c r="C282" i="8"/>
  <c r="C281" i="8"/>
  <c r="C280" i="8"/>
  <c r="C279" i="8"/>
  <c r="C278" i="8"/>
  <c r="C270" i="8"/>
  <c r="C267" i="8"/>
  <c r="C257" i="8"/>
  <c r="C256" i="8"/>
  <c r="C255" i="8"/>
  <c r="C254" i="8"/>
  <c r="C253" i="8"/>
  <c r="C252" i="8"/>
  <c r="C251" i="8"/>
  <c r="C248" i="8"/>
  <c r="C247" i="8"/>
  <c r="C240" i="8"/>
  <c r="C239" i="8"/>
  <c r="C232" i="8"/>
  <c r="C231" i="8"/>
  <c r="C218" i="8"/>
  <c r="C217" i="8"/>
  <c r="C246" i="8"/>
  <c r="C205" i="8"/>
  <c r="C204" i="8"/>
  <c r="C203" i="8"/>
  <c r="C202" i="8"/>
  <c r="C201" i="8"/>
  <c r="C200" i="8"/>
  <c r="C199" i="8"/>
  <c r="C193" i="8"/>
  <c r="C192" i="8"/>
  <c r="C184" i="8"/>
  <c r="C183" i="8"/>
  <c r="C182" i="8"/>
  <c r="C174" i="8"/>
  <c r="C173" i="8"/>
  <c r="C172" i="8"/>
  <c r="C171" i="8"/>
  <c r="C170" i="8"/>
  <c r="C169" i="8"/>
  <c r="C168" i="8"/>
  <c r="C167" i="8"/>
  <c r="C166" i="8"/>
  <c r="C165" i="8"/>
  <c r="C164" i="8"/>
  <c r="C163" i="8"/>
  <c r="C162" i="8"/>
  <c r="C161" i="8"/>
  <c r="C160" i="8"/>
  <c r="C159" i="8"/>
  <c r="C158" i="8"/>
  <c r="C157" i="8"/>
  <c r="C156" i="8"/>
  <c r="C155" i="8"/>
  <c r="C154"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7" i="8"/>
  <c r="C116" i="8"/>
  <c r="C115" i="8"/>
  <c r="C114" i="8"/>
  <c r="C113" i="8"/>
  <c r="C112" i="8"/>
  <c r="C111" i="8"/>
  <c r="C110" i="8"/>
  <c r="C100" i="8"/>
  <c r="C99" i="8"/>
  <c r="C98" i="8"/>
  <c r="C97" i="8"/>
  <c r="C96" i="8"/>
  <c r="C95" i="8"/>
  <c r="C94" i="8"/>
  <c r="C91" i="8"/>
  <c r="O142" i="2" s="1"/>
  <c r="C85" i="8"/>
  <c r="C84" i="8"/>
  <c r="C81" i="8"/>
  <c r="C76" i="8"/>
  <c r="C75" i="8"/>
  <c r="C68" i="8"/>
  <c r="C67" i="8"/>
  <c r="C64" i="8"/>
  <c r="C60" i="8"/>
  <c r="C62" i="8" s="1"/>
  <c r="C58" i="8"/>
  <c r="C59" i="8" s="1"/>
  <c r="C56"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L39" i="2" s="1"/>
  <c r="C25" i="8"/>
  <c r="C24" i="8"/>
  <c r="C23" i="8"/>
  <c r="C22" i="8"/>
  <c r="C21" i="8"/>
  <c r="C20" i="8"/>
  <c r="C19" i="8"/>
  <c r="C18" i="8"/>
  <c r="C17" i="8"/>
  <c r="C16" i="8"/>
  <c r="C15" i="8"/>
  <c r="C14" i="8"/>
  <c r="C13" i="8"/>
  <c r="C12" i="8"/>
  <c r="C11" i="8"/>
  <c r="C10" i="8"/>
  <c r="C286" i="8"/>
  <c r="C3" i="8"/>
  <c r="C10" i="5" s="1"/>
  <c r="C230" i="8" l="1"/>
  <c r="C186" i="8"/>
  <c r="S158" i="3" s="1"/>
  <c r="C61" i="8"/>
  <c r="C176" i="8" l="1"/>
  <c r="C175" i="8"/>
  <c r="OJ1" i="10" l="1"/>
  <c r="OJ2" i="10" s="1"/>
  <c r="OI1" i="10"/>
  <c r="OI2" i="10" s="1"/>
  <c r="OH1" i="10"/>
  <c r="OH2" i="10" s="1"/>
  <c r="OG1" i="10"/>
  <c r="OG2" i="10" s="1"/>
  <c r="OF1" i="10"/>
  <c r="OF2" i="10" s="1"/>
  <c r="OE1" i="10"/>
  <c r="OE2" i="10" s="1"/>
  <c r="OD1" i="10"/>
  <c r="OD2" i="10" s="1"/>
  <c r="OC1" i="10"/>
  <c r="OC2" i="10" s="1"/>
  <c r="OB1" i="10"/>
  <c r="OB2" i="10" s="1"/>
  <c r="OA1" i="10"/>
  <c r="OA2" i="10" s="1"/>
  <c r="NZ1" i="10"/>
  <c r="NZ2" i="10" s="1"/>
  <c r="NY1" i="10"/>
  <c r="NY2" i="10" s="1"/>
  <c r="NX1" i="10"/>
  <c r="NX2" i="10" s="1"/>
  <c r="NW1" i="10"/>
  <c r="NW2" i="10" s="1"/>
  <c r="NV1" i="10"/>
  <c r="NV2" i="10" s="1"/>
  <c r="NU1" i="10"/>
  <c r="NU2" i="10" s="1"/>
  <c r="NT1" i="10"/>
  <c r="NT2" i="10" s="1"/>
  <c r="NS1" i="10"/>
  <c r="NS2" i="10" s="1"/>
  <c r="NR1" i="10"/>
  <c r="NR2" i="10" s="1"/>
  <c r="NQ1" i="10"/>
  <c r="NQ2" i="10" s="1"/>
  <c r="NP1" i="10"/>
  <c r="NP2" i="10" s="1"/>
  <c r="NO1" i="10"/>
  <c r="NO2" i="10" s="1"/>
  <c r="NN1" i="10"/>
  <c r="NN2" i="10" s="1"/>
  <c r="NM1" i="10"/>
  <c r="NM2" i="10" s="1"/>
  <c r="NL1" i="10"/>
  <c r="NL2" i="10" s="1"/>
  <c r="NK1" i="10"/>
  <c r="NK2" i="10" s="1"/>
  <c r="NJ1" i="10"/>
  <c r="NJ2" i="10" s="1"/>
  <c r="NI1" i="10"/>
  <c r="NI2" i="10" s="1"/>
  <c r="NH1" i="10"/>
  <c r="NH2" i="10" s="1"/>
  <c r="NG1" i="10"/>
  <c r="NG2" i="10" s="1"/>
  <c r="NF1" i="10"/>
  <c r="NF2" i="10" s="1"/>
  <c r="NE1" i="10"/>
  <c r="NE2" i="10" s="1"/>
  <c r="ND1" i="10"/>
  <c r="ND2" i="10" s="1"/>
  <c r="NC1" i="10"/>
  <c r="NC2" i="10" s="1"/>
  <c r="NB1" i="10"/>
  <c r="NB2" i="10" s="1"/>
  <c r="NA1" i="10"/>
  <c r="NA2" i="10" s="1"/>
  <c r="MZ1" i="10"/>
  <c r="MZ2" i="10" s="1"/>
  <c r="MY1" i="10"/>
  <c r="MY2" i="10" s="1"/>
  <c r="MX1" i="10"/>
  <c r="MX2" i="10" s="1"/>
  <c r="MW1" i="10"/>
  <c r="MW2" i="10" s="1"/>
  <c r="MV1" i="10"/>
  <c r="MV2" i="10" s="1"/>
  <c r="MU1" i="10"/>
  <c r="MU2" i="10" s="1"/>
  <c r="MT1" i="10"/>
  <c r="MT2" i="10" s="1"/>
  <c r="MS1" i="10"/>
  <c r="MS2" i="10" s="1"/>
  <c r="MR1" i="10"/>
  <c r="MR2" i="10" s="1"/>
  <c r="MQ1" i="10"/>
  <c r="MQ2" i="10" s="1"/>
  <c r="MP1" i="10"/>
  <c r="MP2" i="10" s="1"/>
  <c r="MO1" i="10"/>
  <c r="MO2" i="10" s="1"/>
  <c r="MN1" i="10"/>
  <c r="MN2" i="10" s="1"/>
  <c r="MM1" i="10"/>
  <c r="MM2" i="10" s="1"/>
  <c r="ML1" i="10"/>
  <c r="ML2" i="10" s="1"/>
  <c r="MK1" i="10"/>
  <c r="MK2" i="10" s="1"/>
  <c r="MJ1" i="10"/>
  <c r="MJ2" i="10" s="1"/>
  <c r="MI1" i="10"/>
  <c r="MI2" i="10" s="1"/>
  <c r="MH1" i="10"/>
  <c r="MH2" i="10" s="1"/>
  <c r="MG1" i="10"/>
  <c r="MG2" i="10" s="1"/>
  <c r="MF1" i="10"/>
  <c r="MF2" i="10" s="1"/>
  <c r="ME1" i="10"/>
  <c r="ME2" i="10" s="1"/>
  <c r="MD1" i="10"/>
  <c r="MD2" i="10" s="1"/>
  <c r="MC1" i="10"/>
  <c r="MC2" i="10" s="1"/>
  <c r="MB1" i="10"/>
  <c r="MB2" i="10" s="1"/>
  <c r="MA1" i="10"/>
  <c r="MA2" i="10" s="1"/>
  <c r="LZ1" i="10"/>
  <c r="LZ2" i="10" s="1"/>
  <c r="LY1" i="10"/>
  <c r="LY2" i="10" s="1"/>
  <c r="LX1" i="10"/>
  <c r="LX2" i="10" s="1"/>
  <c r="LW1" i="10"/>
  <c r="LW2" i="10" s="1"/>
  <c r="LV1" i="10"/>
  <c r="LV2" i="10" s="1"/>
  <c r="LU1" i="10"/>
  <c r="LU2" i="10" s="1"/>
  <c r="LT1" i="10"/>
  <c r="LT2" i="10" s="1"/>
  <c r="LS1" i="10"/>
  <c r="LS2" i="10" s="1"/>
  <c r="LR1" i="10"/>
  <c r="LR2" i="10" s="1"/>
  <c r="LQ1" i="10"/>
  <c r="LQ2" i="10" s="1"/>
  <c r="LP1" i="10"/>
  <c r="LP2" i="10" s="1"/>
  <c r="LO1" i="10"/>
  <c r="LO2" i="10" s="1"/>
  <c r="LN1" i="10"/>
  <c r="LN2" i="10" s="1"/>
  <c r="LM1" i="10"/>
  <c r="LM2" i="10" s="1"/>
  <c r="LL1" i="10"/>
  <c r="LL2" i="10" s="1"/>
  <c r="LK1" i="10"/>
  <c r="LK2" i="10" s="1"/>
  <c r="LJ1" i="10"/>
  <c r="LJ2" i="10" s="1"/>
  <c r="LI1" i="10"/>
  <c r="LI2" i="10" s="1"/>
  <c r="LH1" i="10"/>
  <c r="LH2" i="10" s="1"/>
  <c r="LG1" i="10"/>
  <c r="LG2" i="10" s="1"/>
  <c r="LF1" i="10"/>
  <c r="LF2" i="10" s="1"/>
  <c r="LE1" i="10"/>
  <c r="LE2" i="10" s="1"/>
  <c r="LD1" i="10"/>
  <c r="LD2" i="10" s="1"/>
  <c r="LC1" i="10"/>
  <c r="LC2" i="10" s="1"/>
  <c r="LB1" i="10"/>
  <c r="LB2" i="10" s="1"/>
  <c r="LA1" i="10"/>
  <c r="LA2" i="10" s="1"/>
  <c r="KZ1" i="10"/>
  <c r="KZ2" i="10" s="1"/>
  <c r="KY1" i="10"/>
  <c r="KY2" i="10" s="1"/>
  <c r="KX1" i="10"/>
  <c r="KX2" i="10" s="1"/>
  <c r="KW1" i="10"/>
  <c r="KW2" i="10" s="1"/>
  <c r="KV1" i="10"/>
  <c r="KV2" i="10" s="1"/>
  <c r="KU1" i="10"/>
  <c r="KU2" i="10" s="1"/>
  <c r="KT1" i="10"/>
  <c r="KT2" i="10" s="1"/>
  <c r="KS1" i="10"/>
  <c r="KS2" i="10" s="1"/>
  <c r="KR1" i="10"/>
  <c r="KR2" i="10" s="1"/>
  <c r="KQ1" i="10"/>
  <c r="KQ2" i="10" s="1"/>
  <c r="KP1" i="10"/>
  <c r="KP2" i="10" s="1"/>
  <c r="KO1" i="10"/>
  <c r="KO2" i="10" s="1"/>
  <c r="KN1" i="10"/>
  <c r="KN2" i="10" s="1"/>
  <c r="KM1" i="10"/>
  <c r="KM2" i="10" s="1"/>
  <c r="KL1" i="10"/>
  <c r="KL2" i="10" s="1"/>
  <c r="KK1" i="10"/>
  <c r="KK2" i="10" s="1"/>
  <c r="KJ1" i="10"/>
  <c r="KJ2" i="10" s="1"/>
  <c r="KI1" i="10"/>
  <c r="KI2" i="10" s="1"/>
  <c r="KH1" i="10"/>
  <c r="KH2" i="10" s="1"/>
  <c r="KA1" i="10"/>
  <c r="KA2" i="10" s="1"/>
  <c r="HF1" i="10"/>
  <c r="HF2" i="10" s="1"/>
  <c r="FY1" i="10"/>
  <c r="FY2" i="10" s="1"/>
  <c r="FX1" i="10"/>
  <c r="FX2" i="10" s="1"/>
  <c r="FW1" i="10"/>
  <c r="FW2" i="10" s="1"/>
  <c r="FV1" i="10"/>
  <c r="FV2" i="10" s="1"/>
  <c r="EV1" i="10"/>
  <c r="EV2" i="10" s="1"/>
  <c r="EU1" i="10"/>
  <c r="ET1" i="10"/>
  <c r="ES1" i="10"/>
  <c r="ES2" i="10" s="1"/>
  <c r="CN1" i="10"/>
  <c r="CN2" i="10" s="1"/>
  <c r="CM1" i="10"/>
  <c r="CM2" i="10" s="1"/>
  <c r="BU1" i="10"/>
  <c r="BU2" i="10" s="1"/>
  <c r="BT1" i="10"/>
  <c r="BT2" i="10" s="1"/>
  <c r="BS1" i="10"/>
  <c r="BS2" i="10" s="1"/>
  <c r="BR1" i="10"/>
  <c r="BR2" i="10" s="1"/>
  <c r="BM1" i="10"/>
  <c r="BM2" i="10" s="1"/>
  <c r="BL1" i="10"/>
  <c r="BL2" i="10" s="1"/>
  <c r="BK1" i="10"/>
  <c r="BK2" i="10" s="1"/>
  <c r="BJ1" i="10"/>
  <c r="BJ2" i="10" s="1"/>
  <c r="BI1" i="10"/>
  <c r="BI2" i="10" s="1"/>
  <c r="BH1" i="10"/>
  <c r="BH2" i="10" s="1"/>
  <c r="BG1" i="10"/>
  <c r="BG2" i="10" s="1"/>
  <c r="BE1" i="10"/>
  <c r="BD1" i="10"/>
  <c r="BD2" i="10" s="1"/>
  <c r="BC1" i="10"/>
  <c r="BC2" i="10" s="1"/>
  <c r="BB1" i="10"/>
  <c r="BA1" i="10"/>
  <c r="AO1" i="10"/>
  <c r="AO2" i="10" s="1"/>
  <c r="AN1" i="10"/>
  <c r="AN2" i="10" s="1"/>
  <c r="AM1" i="10"/>
  <c r="AM2" i="10" s="1"/>
  <c r="AL1" i="10"/>
  <c r="AL2" i="10" s="1"/>
  <c r="AK1" i="10"/>
  <c r="AK2" i="10" s="1"/>
  <c r="AJ1" i="10"/>
  <c r="AJ2" i="10" s="1"/>
  <c r="AI1" i="10"/>
  <c r="AI2" i="10" s="1"/>
  <c r="AH1" i="10"/>
  <c r="AH2" i="10" s="1"/>
  <c r="AG1" i="10"/>
  <c r="AG2" i="10" s="1"/>
  <c r="AF1" i="10"/>
  <c r="AF2" i="10" s="1"/>
  <c r="AE1" i="10"/>
  <c r="AE2" i="10" s="1"/>
  <c r="AD1" i="10"/>
  <c r="AD2" i="10" s="1"/>
  <c r="AC1" i="10"/>
  <c r="AC2" i="10" s="1"/>
  <c r="AB1" i="10"/>
  <c r="AB2" i="10" s="1"/>
  <c r="AA1" i="10"/>
  <c r="AA2" i="10" s="1"/>
  <c r="Z1" i="10"/>
  <c r="Z2" i="10" s="1"/>
  <c r="Y1" i="10"/>
  <c r="Y2" i="10" s="1"/>
  <c r="X1" i="10"/>
  <c r="X2" i="10" s="1"/>
  <c r="W1" i="10"/>
  <c r="W2" i="10" s="1"/>
  <c r="V1" i="10"/>
  <c r="V2" i="10" s="1"/>
  <c r="U1" i="10"/>
  <c r="U2" i="10" s="1"/>
  <c r="T1" i="10"/>
  <c r="T2" i="10" s="1"/>
  <c r="S1" i="10"/>
  <c r="S2" i="10" s="1"/>
  <c r="R1" i="10"/>
  <c r="R2" i="10" s="1"/>
  <c r="Q1" i="10"/>
  <c r="Q2" i="10" s="1"/>
  <c r="P1" i="10"/>
  <c r="P2" i="10" s="1"/>
  <c r="O1" i="10"/>
  <c r="O2" i="10" s="1"/>
  <c r="N1" i="10"/>
  <c r="N2" i="10" s="1"/>
  <c r="M1" i="10"/>
  <c r="M2" i="10" s="1"/>
  <c r="L1" i="10"/>
  <c r="L2" i="10" s="1"/>
  <c r="K1" i="10"/>
  <c r="K2" i="10" s="1"/>
  <c r="J1" i="10"/>
  <c r="J2" i="10" s="1"/>
  <c r="I1" i="10"/>
  <c r="I2" i="10" s="1"/>
  <c r="H1" i="10"/>
  <c r="G1" i="10"/>
  <c r="G2" i="10" s="1"/>
  <c r="E1" i="10"/>
  <c r="D1" i="10"/>
  <c r="C1" i="10"/>
  <c r="B1" i="10"/>
  <c r="B2" i="10" s="1"/>
  <c r="A1" i="10"/>
  <c r="A2" i="10" s="1"/>
  <c r="Q158" i="1"/>
  <c r="U158" i="1" s="1"/>
  <c r="C29" i="7" l="1"/>
  <c r="AA151" i="2" l="1"/>
  <c r="T150" i="2"/>
  <c r="M150" i="2"/>
  <c r="T149" i="2"/>
  <c r="M149" i="2"/>
  <c r="T148" i="2"/>
  <c r="M148" i="2"/>
  <c r="N127" i="2"/>
  <c r="N126" i="2"/>
  <c r="N121" i="2"/>
  <c r="N111" i="2"/>
  <c r="N110" i="2"/>
  <c r="N100" i="2"/>
  <c r="AA86" i="2"/>
  <c r="AA84" i="2"/>
  <c r="L72" i="2"/>
  <c r="L71" i="2"/>
  <c r="L70" i="2"/>
  <c r="L69" i="2"/>
  <c r="L68" i="2"/>
  <c r="L67" i="2"/>
  <c r="L66" i="2"/>
  <c r="L65" i="2"/>
  <c r="L64" i="2"/>
  <c r="L63" i="2"/>
  <c r="L56" i="2"/>
  <c r="L55" i="2"/>
  <c r="L54" i="2"/>
  <c r="L53" i="2"/>
  <c r="L52" i="2"/>
  <c r="L51" i="2"/>
  <c r="L50" i="2"/>
  <c r="L49" i="2"/>
  <c r="L47" i="2"/>
  <c r="AA46" i="2"/>
  <c r="L46" i="2"/>
  <c r="L44" i="2"/>
  <c r="L43" i="2"/>
  <c r="L42" i="2"/>
  <c r="L41" i="2"/>
  <c r="L40" i="2"/>
  <c r="AE4" i="2"/>
  <c r="D172" i="2"/>
  <c r="V131" i="5" l="1"/>
  <c r="S98" i="5"/>
  <c r="X127" i="5"/>
  <c r="V121" i="5"/>
  <c r="L171" i="2"/>
  <c r="N95" i="2"/>
  <c r="L33" i="2"/>
  <c r="L32" i="2"/>
  <c r="L31" i="2"/>
  <c r="L30" i="2"/>
  <c r="L29" i="2"/>
  <c r="L28" i="2"/>
  <c r="L27" i="2"/>
  <c r="L26" i="2"/>
  <c r="L24" i="2"/>
  <c r="AA23" i="2"/>
  <c r="L23" i="2"/>
  <c r="L21" i="2"/>
  <c r="L20" i="2"/>
  <c r="L19" i="2"/>
  <c r="L18" i="2"/>
  <c r="L17" i="2"/>
  <c r="AB139" i="5"/>
  <c r="V136" i="5"/>
  <c r="AB134" i="5"/>
  <c r="V133" i="5"/>
  <c r="P133" i="5"/>
  <c r="V132" i="5"/>
  <c r="P132" i="5"/>
  <c r="P131" i="5"/>
  <c r="AB123" i="5"/>
  <c r="V122" i="5"/>
  <c r="P122" i="5"/>
  <c r="P121" i="5"/>
  <c r="V120" i="5"/>
  <c r="P120" i="5"/>
  <c r="AB118" i="5"/>
  <c r="V117" i="5"/>
  <c r="P117" i="5"/>
  <c r="V116" i="5"/>
  <c r="P116" i="5"/>
  <c r="V115" i="5"/>
  <c r="P115" i="5"/>
  <c r="L104" i="5"/>
  <c r="L103" i="5"/>
  <c r="S97" i="5"/>
  <c r="S79" i="5"/>
  <c r="S78" i="5"/>
  <c r="L61" i="5"/>
  <c r="P60" i="5"/>
  <c r="L60" i="5"/>
  <c r="L51" i="5"/>
  <c r="AA50" i="5"/>
  <c r="L50" i="5"/>
  <c r="L48" i="5"/>
  <c r="L47" i="5"/>
  <c r="L46" i="5"/>
  <c r="L45" i="5"/>
  <c r="L44" i="5"/>
  <c r="L40" i="5"/>
  <c r="L39" i="5"/>
  <c r="L38" i="5"/>
  <c r="L37" i="5"/>
  <c r="L36" i="5"/>
  <c r="L35" i="5"/>
  <c r="L34" i="5"/>
  <c r="L32" i="5"/>
  <c r="AA31" i="5"/>
  <c r="L31" i="5"/>
  <c r="L29" i="5"/>
  <c r="L28" i="5"/>
  <c r="L27" i="5"/>
  <c r="L26" i="5"/>
  <c r="L25" i="5"/>
  <c r="AA201" i="3"/>
  <c r="T200" i="3"/>
  <c r="M200" i="3"/>
  <c r="M199" i="3"/>
  <c r="T198" i="3"/>
  <c r="M198" i="3"/>
  <c r="AA193" i="3"/>
  <c r="T192" i="3"/>
  <c r="M192" i="3"/>
  <c r="T191" i="3"/>
  <c r="M191" i="3"/>
  <c r="T190" i="3"/>
  <c r="M190" i="3"/>
  <c r="N173" i="3"/>
  <c r="N172" i="3"/>
  <c r="N157" i="3"/>
  <c r="N156" i="3"/>
  <c r="F154" i="3"/>
  <c r="N141" i="3"/>
  <c r="X134" i="3"/>
  <c r="X133" i="3"/>
  <c r="X130" i="3"/>
  <c r="X129" i="3"/>
  <c r="X128" i="3"/>
  <c r="L126" i="3"/>
  <c r="AA117" i="3"/>
  <c r="AA115" i="3"/>
  <c r="L112" i="3"/>
  <c r="L111" i="3"/>
  <c r="L106" i="3"/>
  <c r="L105" i="3"/>
  <c r="L104" i="3"/>
  <c r="L103" i="3"/>
  <c r="L102" i="3"/>
  <c r="L101" i="3"/>
  <c r="L100" i="3"/>
  <c r="L99" i="3"/>
  <c r="L98" i="3"/>
  <c r="L97" i="3"/>
  <c r="L95" i="3"/>
  <c r="L89" i="3"/>
  <c r="L88" i="3"/>
  <c r="L87" i="3"/>
  <c r="L86" i="3"/>
  <c r="L85" i="3"/>
  <c r="L84" i="3"/>
  <c r="L83" i="3"/>
  <c r="L82" i="3"/>
  <c r="L80" i="3"/>
  <c r="AA79" i="3"/>
  <c r="L79" i="3"/>
  <c r="L77" i="3"/>
  <c r="L76" i="3"/>
  <c r="L75" i="3"/>
  <c r="L74" i="3"/>
  <c r="L73" i="3"/>
  <c r="L72" i="3"/>
  <c r="L43" i="3"/>
  <c r="AA42" i="3"/>
  <c r="L42" i="3"/>
  <c r="AA40" i="3"/>
  <c r="L40" i="3"/>
  <c r="L39" i="3"/>
  <c r="L38" i="3"/>
  <c r="L37" i="3"/>
  <c r="L34" i="3"/>
  <c r="L33" i="3"/>
  <c r="L32" i="3"/>
  <c r="L31" i="3"/>
  <c r="L30" i="3"/>
  <c r="L29" i="3"/>
  <c r="L28" i="3"/>
  <c r="L27" i="3"/>
  <c r="L25" i="3"/>
  <c r="AA24" i="3"/>
  <c r="L24" i="3"/>
  <c r="AA22" i="3"/>
  <c r="L22" i="3"/>
  <c r="L21" i="3"/>
  <c r="L20" i="3"/>
  <c r="L19" i="3"/>
  <c r="AF4" i="5"/>
  <c r="L214" i="3"/>
  <c r="L211" i="3"/>
  <c r="C66" i="3"/>
  <c r="C54" i="3"/>
  <c r="Z51" i="3"/>
  <c r="M51" i="3"/>
  <c r="C51" i="3"/>
  <c r="Z50" i="3"/>
  <c r="M50" i="3"/>
  <c r="C50" i="3"/>
  <c r="Z49" i="3"/>
  <c r="M49" i="3"/>
  <c r="C49" i="3"/>
  <c r="Z48" i="3"/>
  <c r="M48" i="3"/>
  <c r="C48" i="3"/>
  <c r="AE4" i="3"/>
  <c r="A297" i="8"/>
  <c r="A296" i="8"/>
  <c r="A295" i="8"/>
  <c r="B294" i="8"/>
  <c r="KG1" i="10" s="1"/>
  <c r="KG2" i="10" s="1"/>
  <c r="A294" i="8"/>
  <c r="B293" i="8"/>
  <c r="B292" i="8"/>
  <c r="KE1" i="10" s="1"/>
  <c r="KE2" i="10" s="1"/>
  <c r="A292" i="8"/>
  <c r="B291" i="8"/>
  <c r="B290" i="8"/>
  <c r="B289" i="8"/>
  <c r="KB1" i="10" s="1"/>
  <c r="KB2" i="10" s="1"/>
  <c r="A289" i="8"/>
  <c r="A288" i="8"/>
  <c r="B287" i="8"/>
  <c r="JZ1" i="10" s="1"/>
  <c r="B286" i="8"/>
  <c r="JY1" i="10" s="1"/>
  <c r="JY2" i="10" s="1"/>
  <c r="B285" i="8"/>
  <c r="JX1" i="10" s="1"/>
  <c r="JX2" i="10" s="1"/>
  <c r="B284" i="8"/>
  <c r="JW1" i="10" s="1"/>
  <c r="JW2" i="10" s="1"/>
  <c r="B283" i="8"/>
  <c r="JV1" i="10" s="1"/>
  <c r="JV2" i="10" s="1"/>
  <c r="B282" i="8"/>
  <c r="JU1" i="10" s="1"/>
  <c r="JU2" i="10" s="1"/>
  <c r="B281" i="8"/>
  <c r="JT1" i="10" s="1"/>
  <c r="JT2" i="10" s="1"/>
  <c r="B280" i="8"/>
  <c r="JS1" i="10" s="1"/>
  <c r="JS2" i="10" s="1"/>
  <c r="B279" i="8"/>
  <c r="JR1" i="10" s="1"/>
  <c r="JR2" i="10" s="1"/>
  <c r="B278" i="8"/>
  <c r="JQ1" i="10" s="1"/>
  <c r="JQ2" i="10" s="1"/>
  <c r="W94" i="5"/>
  <c r="A182" i="8"/>
  <c r="A181" i="8"/>
  <c r="A180" i="8"/>
  <c r="A179" i="8"/>
  <c r="A93" i="8"/>
  <c r="A92" i="8"/>
  <c r="A74" i="8"/>
  <c r="A73" i="8"/>
  <c r="A72" i="8"/>
  <c r="A71" i="8"/>
  <c r="B66" i="8"/>
  <c r="A66" i="8" s="1"/>
  <c r="B65" i="8"/>
  <c r="A65" i="8" s="1"/>
  <c r="B64" i="8"/>
  <c r="A64" i="8"/>
  <c r="B63" i="8"/>
  <c r="A63" i="8"/>
  <c r="B62" i="8"/>
  <c r="A62" i="8" s="1"/>
  <c r="B61" i="8"/>
  <c r="A61" i="8"/>
  <c r="B60" i="8"/>
  <c r="A60" i="8" s="1"/>
  <c r="B59" i="8"/>
  <c r="BF1" i="10" s="1"/>
  <c r="B58" i="8"/>
  <c r="A57" i="8"/>
  <c r="B56" i="8"/>
  <c r="B55" i="8"/>
  <c r="B54" i="8"/>
  <c r="B53" i="8"/>
  <c r="AZ1" i="10" s="1"/>
  <c r="AZ2" i="10" s="1"/>
  <c r="B52" i="8"/>
  <c r="AY1" i="10" s="1"/>
  <c r="AY2" i="10" s="1"/>
  <c r="B51" i="8"/>
  <c r="AX1" i="10" s="1"/>
  <c r="AX2" i="10" s="1"/>
  <c r="B50" i="8"/>
  <c r="AW1" i="10" s="1"/>
  <c r="AW2" i="10" s="1"/>
  <c r="B49" i="8"/>
  <c r="AV1" i="10" s="1"/>
  <c r="AV2" i="10" s="1"/>
  <c r="B48" i="8"/>
  <c r="AU1" i="10" s="1"/>
  <c r="AU2" i="10" s="1"/>
  <c r="B47" i="8"/>
  <c r="AT1" i="10" s="1"/>
  <c r="AT2" i="10" s="1"/>
  <c r="B46" i="8"/>
  <c r="AS1" i="10" s="1"/>
  <c r="AS2" i="10" s="1"/>
  <c r="B45" i="8"/>
  <c r="AR1" i="10" s="1"/>
  <c r="AR2" i="10" s="1"/>
  <c r="B44" i="8"/>
  <c r="AQ1" i="10" s="1"/>
  <c r="AQ2" i="10" s="1"/>
  <c r="B43" i="8"/>
  <c r="AP1" i="10" s="1"/>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A8" i="8" s="1"/>
  <c r="B7" i="8"/>
  <c r="F1" i="10" s="1"/>
  <c r="B6" i="8"/>
  <c r="B5" i="8"/>
  <c r="A2" i="8"/>
  <c r="A293" i="8" l="1"/>
  <c r="KF1" i="10"/>
  <c r="KF2" i="10" s="1"/>
  <c r="A291" i="8"/>
  <c r="KD1" i="10"/>
  <c r="KD2" i="10" s="1"/>
  <c r="A290" i="8"/>
  <c r="KC1" i="10"/>
  <c r="KC2" i="10" s="1"/>
  <c r="L77" i="2"/>
  <c r="BA2" i="10"/>
  <c r="AP2" i="10"/>
  <c r="L61" i="2"/>
  <c r="AA81" i="2"/>
  <c r="BE2" i="10"/>
  <c r="A3" i="8"/>
  <c r="A4" i="8" s="1"/>
  <c r="X135" i="3"/>
  <c r="T199" i="3"/>
  <c r="W75" i="5"/>
  <c r="A5" i="8"/>
  <c r="A6" i="8" s="1"/>
  <c r="AA83" i="2" l="1"/>
  <c r="BF2" i="10"/>
  <c r="A7" i="8"/>
  <c r="A9" i="8" l="1"/>
  <c r="A10" i="8" s="1"/>
  <c r="A11" i="8" l="1"/>
  <c r="A12" i="8" s="1"/>
  <c r="A14" i="8" l="1"/>
  <c r="A15" i="8" s="1"/>
  <c r="A13" i="8"/>
  <c r="A16" i="8" l="1"/>
  <c r="A17" i="8" l="1"/>
  <c r="A18" i="8" l="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8" i="8" s="1"/>
  <c r="A59" i="8" s="1"/>
  <c r="C31" i="6" l="1"/>
  <c r="C30" i="6"/>
  <c r="C29" i="6"/>
  <c r="C28" i="6"/>
  <c r="C27" i="6"/>
  <c r="C26" i="6"/>
  <c r="C25" i="6"/>
  <c r="C24" i="6"/>
  <c r="C23" i="6"/>
  <c r="C22" i="6"/>
  <c r="C21" i="6"/>
  <c r="C20" i="6"/>
  <c r="C19" i="6"/>
  <c r="C18" i="6"/>
  <c r="C13" i="6"/>
  <c r="C14" i="6" l="1"/>
  <c r="C15" i="6" s="1"/>
  <c r="C16" i="6" l="1"/>
  <c r="C17" i="6" s="1"/>
  <c r="U353" i="1" l="1"/>
  <c r="C269" i="8" s="1"/>
  <c r="V138" i="5" s="1"/>
  <c r="M353" i="1"/>
  <c r="C266" i="8" s="1"/>
  <c r="P138" i="5" s="1"/>
  <c r="U352" i="1"/>
  <c r="C268" i="8" s="1"/>
  <c r="V137" i="5" s="1"/>
  <c r="M352" i="1"/>
  <c r="C265" i="8" s="1"/>
  <c r="P137" i="5" s="1"/>
  <c r="M351" i="1"/>
  <c r="U348" i="1"/>
  <c r="C262" i="8" s="1"/>
  <c r="V134" i="5" s="1"/>
  <c r="M348" i="1"/>
  <c r="C261" i="8" s="1"/>
  <c r="P134" i="5" s="1"/>
  <c r="AG347" i="1"/>
  <c r="C260" i="8" s="1"/>
  <c r="AE133" i="5" s="1"/>
  <c r="AG346" i="1"/>
  <c r="C259" i="8" s="1"/>
  <c r="AE132" i="5" s="1"/>
  <c r="AG345" i="1"/>
  <c r="M341" i="1"/>
  <c r="S92" i="5"/>
  <c r="S91" i="5"/>
  <c r="S90" i="5"/>
  <c r="S87" i="5"/>
  <c r="M326" i="1"/>
  <c r="S72" i="5"/>
  <c r="S71" i="5"/>
  <c r="S68" i="5"/>
  <c r="T309" i="1"/>
  <c r="X309" i="1" s="1"/>
  <c r="T308" i="1"/>
  <c r="X303" i="1"/>
  <c r="T303" i="1"/>
  <c r="U294" i="1"/>
  <c r="C210" i="8" s="1"/>
  <c r="M294" i="1"/>
  <c r="C209" i="8" s="1"/>
  <c r="AG293" i="1"/>
  <c r="AG292" i="1"/>
  <c r="C207" i="8" s="1"/>
  <c r="AG291" i="1"/>
  <c r="C206" i="8" s="1"/>
  <c r="T263" i="1"/>
  <c r="Q260" i="1"/>
  <c r="U260" i="1" s="1"/>
  <c r="T212" i="1"/>
  <c r="AM196" i="1"/>
  <c r="AM189" i="1"/>
  <c r="AD174" i="1"/>
  <c r="V149" i="1"/>
  <c r="U143" i="1"/>
  <c r="C107" i="8" s="1"/>
  <c r="AB154" i="2" s="1"/>
  <c r="M143" i="1"/>
  <c r="AG142" i="1"/>
  <c r="C103" i="8" s="1"/>
  <c r="AG141" i="1"/>
  <c r="C102" i="8" s="1"/>
  <c r="AG140" i="1"/>
  <c r="M129" i="1"/>
  <c r="T99" i="1"/>
  <c r="M116" i="1" s="1"/>
  <c r="C82" i="8" s="1"/>
  <c r="N123" i="2" s="1"/>
  <c r="P94" i="1"/>
  <c r="C63" i="8" s="1"/>
  <c r="AA85" i="2" s="1"/>
  <c r="X93" i="1"/>
  <c r="X92" i="1"/>
  <c r="X91" i="1"/>
  <c r="T85" i="1"/>
  <c r="C55" i="8" s="1"/>
  <c r="T47" i="1" a="1"/>
  <c r="T47" i="1" s="1"/>
  <c r="T25" i="1" a="1"/>
  <c r="T25" i="1" s="1"/>
  <c r="A1" i="1"/>
  <c r="C78" i="8" l="1"/>
  <c r="S112" i="2" s="1"/>
  <c r="AG295" i="1"/>
  <c r="T201" i="3"/>
  <c r="V123" i="5"/>
  <c r="T340" i="1"/>
  <c r="C249" i="8"/>
  <c r="S99" i="5" s="1"/>
  <c r="C250" i="8"/>
  <c r="X99" i="5" s="1"/>
  <c r="AG348" i="1"/>
  <c r="C263" i="8" s="1"/>
  <c r="AE134" i="5" s="1"/>
  <c r="C258" i="8"/>
  <c r="AE131" i="5" s="1"/>
  <c r="U175" i="1"/>
  <c r="C118" i="8"/>
  <c r="C194" i="8"/>
  <c r="N174" i="3" s="1"/>
  <c r="AD198" i="3"/>
  <c r="AE120" i="5"/>
  <c r="T325" i="1"/>
  <c r="C234" i="8"/>
  <c r="X80" i="5" s="1"/>
  <c r="C233" i="8"/>
  <c r="S80" i="5" s="1"/>
  <c r="M201" i="3"/>
  <c r="P123" i="5"/>
  <c r="AE121" i="5"/>
  <c r="AD199" i="3"/>
  <c r="AG294" i="1"/>
  <c r="C208" i="8"/>
  <c r="C355" i="1"/>
  <c r="C277" i="8" s="1"/>
  <c r="X141" i="5" s="1"/>
  <c r="AD150" i="2"/>
  <c r="AD192" i="3"/>
  <c r="AE117" i="5"/>
  <c r="AG353" i="1"/>
  <c r="C273" i="8" s="1"/>
  <c r="AE138" i="5" s="1"/>
  <c r="AD149" i="2"/>
  <c r="AE116" i="5"/>
  <c r="AD191" i="3"/>
  <c r="AG352" i="1"/>
  <c r="C272" i="8" s="1"/>
  <c r="AE137" i="5" s="1"/>
  <c r="U354" i="1"/>
  <c r="AG354" i="1" s="1"/>
  <c r="C276" i="8" s="1"/>
  <c r="AE139" i="5" s="1"/>
  <c r="M150" i="1"/>
  <c r="Q154" i="1" s="1"/>
  <c r="T167" i="2" s="1"/>
  <c r="C105" i="8"/>
  <c r="AG143" i="1"/>
  <c r="C106" i="8" s="1"/>
  <c r="C101" i="8"/>
  <c r="M149" i="1"/>
  <c r="C104" i="8"/>
  <c r="M354" i="1"/>
  <c r="C274" i="8" s="1"/>
  <c r="P139" i="5" s="1"/>
  <c r="C264" i="8"/>
  <c r="P136" i="5" s="1"/>
  <c r="C86" i="8"/>
  <c r="X136" i="3" s="1"/>
  <c r="M318" i="1"/>
  <c r="C224" i="8" s="1"/>
  <c r="S73" i="5" s="1"/>
  <c r="C185" i="8"/>
  <c r="C77" i="8"/>
  <c r="M315" i="1"/>
  <c r="C221" i="8" s="1"/>
  <c r="S69" i="5" s="1"/>
  <c r="C4" i="8"/>
  <c r="C287" i="8"/>
  <c r="JZ2" i="10" s="1"/>
  <c r="X94" i="1"/>
  <c r="P77" i="2"/>
  <c r="BB2" i="10"/>
  <c r="P111" i="3"/>
  <c r="M103" i="1"/>
  <c r="Y103" i="1" s="1"/>
  <c r="CR1" i="10"/>
  <c r="CR2" i="10" s="1"/>
  <c r="HK1" i="10"/>
  <c r="HK2" i="10" s="1"/>
  <c r="B156" i="8"/>
  <c r="EY1" i="10" s="1"/>
  <c r="EY2" i="10" s="1"/>
  <c r="CY1" i="10"/>
  <c r="HX1" i="10"/>
  <c r="HX2" i="10" s="1"/>
  <c r="EJ1" i="10"/>
  <c r="EJ2" i="10" s="1"/>
  <c r="BX1" i="10"/>
  <c r="JG1" i="10"/>
  <c r="JG2" i="10" s="1"/>
  <c r="GM1" i="10"/>
  <c r="EE1" i="10"/>
  <c r="EE2" i="10" s="1"/>
  <c r="CQ1" i="10"/>
  <c r="CQ2" i="10" s="1"/>
  <c r="HH1" i="10"/>
  <c r="HH2" i="10" s="1"/>
  <c r="ER1" i="10"/>
  <c r="ER2" i="10" s="1"/>
  <c r="CF1" i="10"/>
  <c r="CF2" i="10" s="1"/>
  <c r="JN1" i="10"/>
  <c r="JF1" i="10"/>
  <c r="JF2" i="10" s="1"/>
  <c r="IX1" i="10"/>
  <c r="IX2" i="10" s="1"/>
  <c r="IP1" i="10"/>
  <c r="IP2" i="10" s="1"/>
  <c r="IH1" i="10"/>
  <c r="HZ1" i="10"/>
  <c r="HZ2" i="10" s="1"/>
  <c r="HR1" i="10"/>
  <c r="HJ1" i="10"/>
  <c r="HJ2" i="10" s="1"/>
  <c r="HB1" i="10"/>
  <c r="GT1" i="10"/>
  <c r="GT2" i="10" s="1"/>
  <c r="GL1" i="10"/>
  <c r="GD1" i="10"/>
  <c r="FN1" i="10"/>
  <c r="FN2" i="10" s="1"/>
  <c r="B163" i="8"/>
  <c r="FF1" i="10" s="1"/>
  <c r="FF2" i="10" s="1"/>
  <c r="B155" i="8"/>
  <c r="EX1" i="10" s="1"/>
  <c r="EX2" i="10" s="1"/>
  <c r="EL1" i="10"/>
  <c r="EL2" i="10" s="1"/>
  <c r="ED1" i="10"/>
  <c r="ED2" i="10" s="1"/>
  <c r="DV1" i="10"/>
  <c r="DV2" i="10" s="1"/>
  <c r="DN1" i="10"/>
  <c r="DN2" i="10" s="1"/>
  <c r="DF1" i="10"/>
  <c r="DF2" i="10" s="1"/>
  <c r="CX1" i="10"/>
  <c r="CX2" i="10" s="1"/>
  <c r="CP1" i="10"/>
  <c r="CP2" i="10" s="1"/>
  <c r="CH1" i="10"/>
  <c r="BZ1" i="10"/>
  <c r="JD1" i="10"/>
  <c r="JD2" i="10" s="1"/>
  <c r="IF1" i="10"/>
  <c r="FT1" i="10"/>
  <c r="DT1" i="10"/>
  <c r="DT2" i="10" s="1"/>
  <c r="BP1" i="10"/>
  <c r="JM1" i="10"/>
  <c r="JE1" i="10"/>
  <c r="JE2" i="10" s="1"/>
  <c r="IW1" i="10"/>
  <c r="IO1" i="10"/>
  <c r="IG1" i="10"/>
  <c r="HY1" i="10"/>
  <c r="HQ1" i="10"/>
  <c r="HI1" i="10"/>
  <c r="HI2" i="10" s="1"/>
  <c r="HA1" i="10"/>
  <c r="HA2" i="10" s="1"/>
  <c r="GS1" i="10"/>
  <c r="GS2" i="10" s="1"/>
  <c r="GK1" i="10"/>
  <c r="GC1" i="10"/>
  <c r="GC2" i="10" s="1"/>
  <c r="FM1" i="10"/>
  <c r="FM2" i="10" s="1"/>
  <c r="B162" i="8"/>
  <c r="FE1" i="10" s="1"/>
  <c r="FE2" i="10" s="1"/>
  <c r="B154" i="8"/>
  <c r="EW1" i="10" s="1"/>
  <c r="EW2" i="10" s="1"/>
  <c r="EK1" i="10"/>
  <c r="EK2" i="10" s="1"/>
  <c r="EC1" i="10"/>
  <c r="EC2" i="10" s="1"/>
  <c r="DU1" i="10"/>
  <c r="DU2" i="10" s="1"/>
  <c r="DM1" i="10"/>
  <c r="DE1" i="10"/>
  <c r="DE2" i="10" s="1"/>
  <c r="CW1" i="10"/>
  <c r="CW2" i="10" s="1"/>
  <c r="CO1" i="10"/>
  <c r="CO2" i="10" s="1"/>
  <c r="CG1" i="10"/>
  <c r="BY1" i="10"/>
  <c r="BY2" i="10" s="1"/>
  <c r="IV1" i="10"/>
  <c r="IV2" i="10" s="1"/>
  <c r="IN1" i="10"/>
  <c r="GR1" i="10"/>
  <c r="GR2" i="10" s="1"/>
  <c r="FL1" i="10"/>
  <c r="FL2" i="10" s="1"/>
  <c r="CV1" i="10"/>
  <c r="JL1" i="10"/>
  <c r="GB1" i="10"/>
  <c r="DL1" i="10"/>
  <c r="DL2" i="10" s="1"/>
  <c r="JK1" i="10"/>
  <c r="JC1" i="10"/>
  <c r="IU1" i="10"/>
  <c r="IU2" i="10" s="1"/>
  <c r="IM1" i="10"/>
  <c r="IM2" i="10" s="1"/>
  <c r="IE1" i="10"/>
  <c r="IE2" i="10" s="1"/>
  <c r="HW1" i="10"/>
  <c r="HW2" i="10" s="1"/>
  <c r="HO1" i="10"/>
  <c r="GY1" i="10"/>
  <c r="GY2" i="10" s="1"/>
  <c r="GQ1" i="10"/>
  <c r="GQ2" i="10" s="1"/>
  <c r="GI1" i="10"/>
  <c r="GI2" i="10" s="1"/>
  <c r="GA1" i="10"/>
  <c r="GA2" i="10" s="1"/>
  <c r="FS1" i="10"/>
  <c r="FS2" i="10" s="1"/>
  <c r="FK1" i="10"/>
  <c r="FK2" i="10" s="1"/>
  <c r="B160" i="8"/>
  <c r="FC1" i="10" s="1"/>
  <c r="FC2" i="10" s="1"/>
  <c r="EQ1" i="10"/>
  <c r="EQ2" i="10" s="1"/>
  <c r="EI1" i="10"/>
  <c r="EI2" i="10" s="1"/>
  <c r="EA1" i="10"/>
  <c r="EA2" i="10" s="1"/>
  <c r="DS1" i="10"/>
  <c r="DS2" i="10" s="1"/>
  <c r="DK1" i="10"/>
  <c r="DK2" i="10" s="1"/>
  <c r="CU1" i="10"/>
  <c r="CU2" i="10" s="1"/>
  <c r="CE1" i="10"/>
  <c r="CE2" i="10" s="1"/>
  <c r="BW1" i="10"/>
  <c r="BW2" i="10" s="1"/>
  <c r="BO1" i="10"/>
  <c r="BO2" i="10" s="1"/>
  <c r="JP1" i="10"/>
  <c r="IR1" i="10"/>
  <c r="IR2" i="10" s="1"/>
  <c r="HT1" i="10"/>
  <c r="HD1" i="10"/>
  <c r="GF1" i="10"/>
  <c r="GF2" i="10" s="1"/>
  <c r="FP1" i="10"/>
  <c r="FP2" i="10" s="1"/>
  <c r="EN1" i="10"/>
  <c r="EN2" i="10" s="1"/>
  <c r="DX1" i="10"/>
  <c r="DX2" i="10" s="1"/>
  <c r="CZ1" i="10"/>
  <c r="CB1" i="10"/>
  <c r="CB2" i="10" s="1"/>
  <c r="II1" i="10"/>
  <c r="HC1" i="10"/>
  <c r="FG1" i="10"/>
  <c r="FG2" i="10" s="1"/>
  <c r="DO1" i="10"/>
  <c r="DO2" i="10" s="1"/>
  <c r="CA1" i="10"/>
  <c r="HP1" i="10"/>
  <c r="B161" i="8"/>
  <c r="FD1" i="10" s="1"/>
  <c r="FD2" i="10" s="1"/>
  <c r="JJ1" i="10"/>
  <c r="JB1" i="10"/>
  <c r="JB2" i="10" s="1"/>
  <c r="IT1" i="10"/>
  <c r="IT2" i="10" s="1"/>
  <c r="IL1" i="10"/>
  <c r="IL2" i="10" s="1"/>
  <c r="ID1" i="10"/>
  <c r="ID2" i="10" s="1"/>
  <c r="HV1" i="10"/>
  <c r="HV2" i="10" s="1"/>
  <c r="HN1" i="10"/>
  <c r="HN2" i="10" s="1"/>
  <c r="HG1" i="10"/>
  <c r="HG2" i="10" s="1"/>
  <c r="GX1" i="10"/>
  <c r="GX2" i="10" s="1"/>
  <c r="GP1" i="10"/>
  <c r="GP2" i="10" s="1"/>
  <c r="FZ1" i="10"/>
  <c r="FZ2" i="10" s="1"/>
  <c r="FR1" i="10"/>
  <c r="FR2" i="10" s="1"/>
  <c r="FJ1" i="10"/>
  <c r="FJ2" i="10" s="1"/>
  <c r="B159" i="8"/>
  <c r="FB1" i="10" s="1"/>
  <c r="FB2" i="10" s="1"/>
  <c r="EP1" i="10"/>
  <c r="EP2" i="10" s="1"/>
  <c r="EH1" i="10"/>
  <c r="EH2" i="10" s="1"/>
  <c r="DZ1" i="10"/>
  <c r="DZ2" i="10" s="1"/>
  <c r="DR1" i="10"/>
  <c r="DR2" i="10" s="1"/>
  <c r="DJ1" i="10"/>
  <c r="DJ2" i="10" s="1"/>
  <c r="DB1" i="10"/>
  <c r="DB2" i="10" s="1"/>
  <c r="CT1" i="10"/>
  <c r="CT2" i="10" s="1"/>
  <c r="CL1" i="10"/>
  <c r="CL2" i="10" s="1"/>
  <c r="BV1" i="10"/>
  <c r="BV2" i="10" s="1"/>
  <c r="JH1" i="10"/>
  <c r="JH2" i="10" s="1"/>
  <c r="IZ1" i="10"/>
  <c r="IZ2" i="10" s="1"/>
  <c r="IJ1" i="10"/>
  <c r="HL1" i="10"/>
  <c r="GN1" i="10"/>
  <c r="FH1" i="10"/>
  <c r="FH2" i="10" s="1"/>
  <c r="EF1" i="10"/>
  <c r="EF2" i="10" s="1"/>
  <c r="DH1" i="10"/>
  <c r="DH2" i="10" s="1"/>
  <c r="JO1" i="10"/>
  <c r="JO2" i="10" s="1"/>
  <c r="IQ1" i="10"/>
  <c r="IQ2" i="10" s="1"/>
  <c r="IA1" i="10"/>
  <c r="IA2" i="10" s="1"/>
  <c r="GU1" i="10"/>
  <c r="GU2" i="10" s="1"/>
  <c r="FO1" i="10"/>
  <c r="FO2" i="10" s="1"/>
  <c r="DW1" i="10"/>
  <c r="DW2" i="10" s="1"/>
  <c r="CI1" i="10"/>
  <c r="GZ1" i="10"/>
  <c r="GZ2" i="10" s="1"/>
  <c r="EB1" i="10"/>
  <c r="EB2" i="10" s="1"/>
  <c r="JI1" i="10"/>
  <c r="JI2" i="10" s="1"/>
  <c r="JA1" i="10"/>
  <c r="JA2" i="10" s="1"/>
  <c r="IS1" i="10"/>
  <c r="IS2" i="10" s="1"/>
  <c r="IK1" i="10"/>
  <c r="IK2" i="10" s="1"/>
  <c r="IC1" i="10"/>
  <c r="IC2" i="10" s="1"/>
  <c r="HU1" i="10"/>
  <c r="HU2" i="10" s="1"/>
  <c r="HM1" i="10"/>
  <c r="HM2" i="10" s="1"/>
  <c r="HE1" i="10"/>
  <c r="GW1" i="10"/>
  <c r="GW2" i="10" s="1"/>
  <c r="GO1" i="10"/>
  <c r="GG1" i="10"/>
  <c r="FQ1" i="10"/>
  <c r="FQ2" i="10" s="1"/>
  <c r="FI1" i="10"/>
  <c r="FI2" i="10" s="1"/>
  <c r="B158" i="8"/>
  <c r="FA1" i="10" s="1"/>
  <c r="FA2" i="10" s="1"/>
  <c r="EO1" i="10"/>
  <c r="EO2" i="10" s="1"/>
  <c r="EG1" i="10"/>
  <c r="EG2" i="10" s="1"/>
  <c r="DY1" i="10"/>
  <c r="DY2" i="10" s="1"/>
  <c r="DQ1" i="10"/>
  <c r="DQ2" i="10" s="1"/>
  <c r="DI1" i="10"/>
  <c r="DI2" i="10" s="1"/>
  <c r="DA1" i="10"/>
  <c r="DA2" i="10" s="1"/>
  <c r="CS1" i="10"/>
  <c r="CS2" i="10" s="1"/>
  <c r="CK1" i="10"/>
  <c r="CC1" i="10"/>
  <c r="CC2" i="10" s="1"/>
  <c r="IB1" i="10"/>
  <c r="IB2" i="10" s="1"/>
  <c r="GV1" i="10"/>
  <c r="GV2" i="10" s="1"/>
  <c r="B157" i="8"/>
  <c r="EZ1" i="10" s="1"/>
  <c r="EZ2" i="10" s="1"/>
  <c r="DP1" i="10"/>
  <c r="DP2" i="10" s="1"/>
  <c r="CJ1" i="10"/>
  <c r="IY1" i="10"/>
  <c r="IY2" i="10" s="1"/>
  <c r="HS1" i="10"/>
  <c r="GE1" i="10"/>
  <c r="EM1" i="10"/>
  <c r="EM2" i="10" s="1"/>
  <c r="DG1" i="10"/>
  <c r="DG2" i="10" s="1"/>
  <c r="GJ1" i="10"/>
  <c r="GJ2" i="10" s="1"/>
  <c r="DD1" i="10"/>
  <c r="M337" i="1"/>
  <c r="S88" i="5"/>
  <c r="N167" i="3"/>
  <c r="M102" i="1"/>
  <c r="M319" i="1"/>
  <c r="S67" i="5"/>
  <c r="N146" i="3"/>
  <c r="M334" i="1"/>
  <c r="S86" i="5"/>
  <c r="M112" i="1"/>
  <c r="M320" i="1"/>
  <c r="M121" i="1"/>
  <c r="C88" i="8" s="1"/>
  <c r="N130" i="2" s="1"/>
  <c r="M335" i="1"/>
  <c r="M151" i="1"/>
  <c r="T270" i="1"/>
  <c r="C181" i="8" s="1"/>
  <c r="Y116" i="1"/>
  <c r="M280" i="1"/>
  <c r="C191" i="8" s="1"/>
  <c r="T105" i="1"/>
  <c r="C72" i="8" s="1"/>
  <c r="Y105" i="2" s="1"/>
  <c r="M117" i="1"/>
  <c r="C83" i="8" s="1"/>
  <c r="N124" i="2" s="1"/>
  <c r="AG351" i="1"/>
  <c r="C271" i="8" s="1"/>
  <c r="AE136" i="5" s="1"/>
  <c r="M279" i="1"/>
  <c r="C190" i="8" s="1"/>
  <c r="M336" i="1"/>
  <c r="C243" i="8" s="1"/>
  <c r="N128" i="2" l="1"/>
  <c r="C6" i="8"/>
  <c r="C5" i="8"/>
  <c r="C7" i="8"/>
  <c r="F2" i="10" s="1"/>
  <c r="JK2" i="10"/>
  <c r="HO2" i="10"/>
  <c r="C79" i="8"/>
  <c r="N114" i="2" s="1"/>
  <c r="T112" i="1"/>
  <c r="HL2" i="10"/>
  <c r="HY2" i="10"/>
  <c r="IO2" i="10"/>
  <c r="JC2" i="10"/>
  <c r="IN2" i="10"/>
  <c r="GK2" i="10"/>
  <c r="GB2" i="10"/>
  <c r="M321" i="1"/>
  <c r="C227" i="8" s="1"/>
  <c r="AA73" i="5" s="1"/>
  <c r="CG2" i="10"/>
  <c r="JJ2" i="10"/>
  <c r="DM2" i="10"/>
  <c r="AE122" i="5"/>
  <c r="AD200" i="3"/>
  <c r="C214" i="8"/>
  <c r="HE2" i="10" s="1"/>
  <c r="C211" i="8"/>
  <c r="HB2" i="10" s="1"/>
  <c r="JL2" i="10"/>
  <c r="IH2" i="10"/>
  <c r="U295" i="1"/>
  <c r="C212" i="8" s="1"/>
  <c r="AA125" i="5" s="1"/>
  <c r="JP2" i="10"/>
  <c r="CV2" i="10"/>
  <c r="IW2" i="10"/>
  <c r="C213" i="8"/>
  <c r="AE125" i="5" s="1"/>
  <c r="C195" i="8"/>
  <c r="S174" i="3" s="1"/>
  <c r="C286" i="1" a="1"/>
  <c r="C286" i="1" s="1"/>
  <c r="C198" i="8" s="1"/>
  <c r="GO2" i="10" s="1"/>
  <c r="JM2" i="10"/>
  <c r="CZ2" i="10"/>
  <c r="CY2" i="10"/>
  <c r="C275" i="8"/>
  <c r="V139" i="5" s="1"/>
  <c r="AD148" i="2"/>
  <c r="AE115" i="5"/>
  <c r="AD190" i="3"/>
  <c r="AD151" i="2"/>
  <c r="M163" i="2" s="1"/>
  <c r="AE118" i="5"/>
  <c r="AD193" i="3"/>
  <c r="T151" i="2"/>
  <c r="M162" i="2" s="1"/>
  <c r="V118" i="5"/>
  <c r="T193" i="3"/>
  <c r="M151" i="2"/>
  <c r="M161" i="2" s="1"/>
  <c r="P118" i="5"/>
  <c r="M193" i="3"/>
  <c r="BX2" i="10"/>
  <c r="X131" i="3"/>
  <c r="C87" i="8"/>
  <c r="S128" i="2" s="1"/>
  <c r="C123" i="1" a="1"/>
  <c r="C123" i="1" s="1"/>
  <c r="C90" i="8" s="1"/>
  <c r="CK2" i="10" s="1"/>
  <c r="Q155" i="1"/>
  <c r="CI2" i="10"/>
  <c r="BZ2" i="10"/>
  <c r="N112" i="2"/>
  <c r="N158" i="3"/>
  <c r="C9" i="8"/>
  <c r="H2" i="10" s="1"/>
  <c r="D2" i="10"/>
  <c r="C241" i="8"/>
  <c r="AA90" i="5" s="1"/>
  <c r="C242" i="8"/>
  <c r="AA91" i="5" s="1"/>
  <c r="C244" i="8"/>
  <c r="AE92" i="5" s="1"/>
  <c r="C226" i="8"/>
  <c r="AA72" i="5" s="1"/>
  <c r="C225" i="8"/>
  <c r="AA71" i="5" s="1"/>
  <c r="M322" i="1"/>
  <c r="T106" i="1"/>
  <c r="E107" i="1" s="1"/>
  <c r="C74" i="8" s="1"/>
  <c r="F108" i="2" s="1"/>
  <c r="M135" i="1"/>
  <c r="C92" i="8" s="1"/>
  <c r="O143" i="2" s="1"/>
  <c r="C70" i="8"/>
  <c r="N103" i="2" s="1"/>
  <c r="Y102" i="1"/>
  <c r="C69" i="8"/>
  <c r="N102" i="2" s="1"/>
  <c r="GG2" i="10"/>
  <c r="M104" i="1"/>
  <c r="C71" i="8" s="1"/>
  <c r="P104" i="2" s="1"/>
  <c r="A83" i="8"/>
  <c r="CD1" i="10"/>
  <c r="CD2" i="10" s="1"/>
  <c r="A70" i="8"/>
  <c r="BQ1" i="10"/>
  <c r="BQ2" i="10" s="1"/>
  <c r="GH1" i="10"/>
  <c r="GH2" i="10" s="1"/>
  <c r="A191" i="8"/>
  <c r="DC1" i="10"/>
  <c r="DC2" i="10" s="1"/>
  <c r="A108" i="8"/>
  <c r="FU1" i="10"/>
  <c r="FU2" i="10" s="1"/>
  <c r="A178" i="8"/>
  <c r="BN1" i="10"/>
  <c r="BN2" i="10" s="1"/>
  <c r="A67" i="8"/>
  <c r="A68" i="8" s="1"/>
  <c r="A69" i="8" s="1"/>
  <c r="C2" i="10"/>
  <c r="Y152" i="3"/>
  <c r="Y280" i="1"/>
  <c r="N169" i="3"/>
  <c r="M338" i="1"/>
  <c r="AA92" i="5"/>
  <c r="T121" i="1"/>
  <c r="M113" i="1"/>
  <c r="C80" i="8" s="1"/>
  <c r="N115" i="2" s="1"/>
  <c r="M122" i="1"/>
  <c r="C89" i="8" s="1"/>
  <c r="N131" i="2" s="1"/>
  <c r="Y279" i="1"/>
  <c r="T269" i="1"/>
  <c r="C180" i="8" s="1"/>
  <c r="M266" i="1"/>
  <c r="C177" i="8" s="1"/>
  <c r="FT2" i="10" s="1"/>
  <c r="M267" i="1"/>
  <c r="Y117" i="1"/>
  <c r="P96" i="1"/>
  <c r="C65" i="8" s="1"/>
  <c r="M275" i="1"/>
  <c r="C187" i="8" s="1"/>
  <c r="GD2" i="10" s="1"/>
  <c r="M284" i="1"/>
  <c r="C196" i="8" s="1"/>
  <c r="GM2" i="10" s="1"/>
  <c r="IG2" i="10" l="1"/>
  <c r="M323" i="1"/>
  <c r="C229" i="8" s="1"/>
  <c r="HR2" i="10"/>
  <c r="II2" i="10"/>
  <c r="HD2" i="10"/>
  <c r="A75" i="8"/>
  <c r="A76" i="8" s="1"/>
  <c r="A77" i="8" s="1"/>
  <c r="A78" i="8" s="1"/>
  <c r="A79" i="8" s="1"/>
  <c r="A80" i="8" s="1"/>
  <c r="A81" i="8" s="1"/>
  <c r="A82" i="8" s="1"/>
  <c r="JN2" i="10"/>
  <c r="AE123" i="5"/>
  <c r="AD201" i="3"/>
  <c r="F127" i="5"/>
  <c r="AB204" i="3"/>
  <c r="GL2" i="10"/>
  <c r="HC2" i="10"/>
  <c r="IF2" i="10"/>
  <c r="T168" i="2"/>
  <c r="AB154" i="1"/>
  <c r="CH2" i="10"/>
  <c r="BP2" i="10"/>
  <c r="M136" i="1"/>
  <c r="C93" i="8" s="1"/>
  <c r="O144" i="2" s="1"/>
  <c r="CA2" i="10"/>
  <c r="CJ2" i="10"/>
  <c r="HQ2" i="10"/>
  <c r="HP2" i="10"/>
  <c r="C152" i="8"/>
  <c r="L19" i="5" s="1"/>
  <c r="C151" i="8"/>
  <c r="L18" i="5" s="1"/>
  <c r="C245" i="8"/>
  <c r="C228" i="8"/>
  <c r="Y106" i="2"/>
  <c r="C73" i="8"/>
  <c r="M268" i="1"/>
  <c r="C179" i="8" s="1"/>
  <c r="P150" i="3" s="1"/>
  <c r="C178" i="8"/>
  <c r="E2" i="10"/>
  <c r="Y151" i="3"/>
  <c r="N170" i="3"/>
  <c r="N148" i="3"/>
  <c r="T284" i="1"/>
  <c r="T122" i="1"/>
  <c r="Y267" i="1"/>
  <c r="T275" i="1"/>
  <c r="X96" i="1"/>
  <c r="T113" i="1"/>
  <c r="M285" i="1"/>
  <c r="C197" i="8" s="1"/>
  <c r="GN2" i="10" s="1"/>
  <c r="Y266" i="1"/>
  <c r="M276" i="1"/>
  <c r="C188" i="8" s="1"/>
  <c r="GE2" i="10" s="1"/>
  <c r="A84" i="8" l="1"/>
  <c r="A85" i="8" s="1"/>
  <c r="A86" i="8" s="1"/>
  <c r="A87" i="8" s="1"/>
  <c r="A88" i="8" s="1"/>
  <c r="A89" i="8" s="1"/>
  <c r="A90" i="8" s="1"/>
  <c r="A91" i="8" s="1"/>
  <c r="A94" i="8" s="1"/>
  <c r="A95" i="8" s="1"/>
  <c r="A96" i="8" s="1"/>
  <c r="A97" i="8" s="1"/>
  <c r="A98" i="8" s="1"/>
  <c r="A99" i="8" s="1"/>
  <c r="A100" i="8" s="1"/>
  <c r="A101" i="8" s="1"/>
  <c r="A102" i="8" s="1"/>
  <c r="A103" i="8" s="1"/>
  <c r="A104" i="8" s="1"/>
  <c r="A105" i="8" s="1"/>
  <c r="A106" i="8" s="1"/>
  <c r="A107"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1" i="8" s="1"/>
  <c r="A152"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83" i="8" s="1"/>
  <c r="A184" i="8" s="1"/>
  <c r="A185" i="8" s="1"/>
  <c r="A186" i="8" s="1"/>
  <c r="A187" i="8" s="1"/>
  <c r="A188" i="8" s="1"/>
  <c r="A189" i="8" s="1"/>
  <c r="A190"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E94" i="5"/>
  <c r="IJ2" i="10"/>
  <c r="C109" i="8"/>
  <c r="DD2" i="10" s="1"/>
  <c r="AB167" i="2"/>
  <c r="AE73" i="5"/>
  <c r="HS2" i="10"/>
  <c r="E75" i="5"/>
  <c r="HT2" i="10"/>
  <c r="ET2" i="10"/>
  <c r="I14" i="3"/>
  <c r="EU2" i="10"/>
  <c r="I15" i="3"/>
  <c r="N176" i="3"/>
  <c r="N160" i="3"/>
  <c r="N149" i="3"/>
  <c r="T276" i="1"/>
  <c r="T285" i="1"/>
  <c r="N161" i="3" l="1"/>
  <c r="N177"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<sst xmlns="http://schemas.openxmlformats.org/spreadsheetml/2006/main" count="1750" uniqueCount="842">
  <si>
    <t>項番</t>
    <rPh sb="0" eb="2">
      <t>コウバ</t>
    </rPh>
    <phoneticPr fontId="9"/>
  </si>
  <si>
    <t>シート名</t>
    <rPh sb="3" eb="4">
      <t>メイ</t>
    </rPh>
    <phoneticPr fontId="9"/>
  </si>
  <si>
    <t>補足</t>
    <rPh sb="0" eb="2">
      <t>ホソク</t>
    </rPh>
    <phoneticPr fontId="9"/>
  </si>
  <si>
    <t>入力シート</t>
    <rPh sb="0" eb="2">
      <t>ニュウリョク</t>
    </rPh>
    <phoneticPr fontId="9"/>
  </si>
  <si>
    <t>目次へ</t>
    <rPh sb="0" eb="2">
      <t>モクジ</t>
    </rPh>
    <phoneticPr fontId="9"/>
  </si>
  <si>
    <t>P.1</t>
    <phoneticPr fontId="9"/>
  </si>
  <si>
    <t>● 提出様式</t>
    <rPh sb="2" eb="6">
      <t>テイシュテゥ</t>
    </rPh>
    <phoneticPr fontId="9"/>
  </si>
  <si>
    <t>事業年度と様式提出日</t>
    <rPh sb="0" eb="4">
      <t>ジギョウ</t>
    </rPh>
    <rPh sb="7" eb="10">
      <t>テイシュテゥ</t>
    </rPh>
    <phoneticPr fontId="9"/>
  </si>
  <si>
    <t>事業年度</t>
    <rPh sb="0" eb="4">
      <t>ジギョウ</t>
    </rPh>
    <phoneticPr fontId="9"/>
  </si>
  <si>
    <t>令和8年度</t>
    <rPh sb="0" eb="1">
      <t>レイワ</t>
    </rPh>
    <phoneticPr fontId="9"/>
  </si>
  <si>
    <t>提出様式</t>
    <rPh sb="0" eb="4">
      <t>テイシュテゥ</t>
    </rPh>
    <phoneticPr fontId="9"/>
  </si>
  <si>
    <t>申請日</t>
    <rPh sb="0" eb="2">
      <t>シンセイ</t>
    </rPh>
    <rPh sb="2" eb="3">
      <t>b</t>
    </rPh>
    <phoneticPr fontId="9"/>
  </si>
  <si>
    <t>実績報告日</t>
    <rPh sb="0" eb="5">
      <t>ジッセキ</t>
    </rPh>
    <phoneticPr fontId="9"/>
  </si>
  <si>
    <r>
      <t>● 申請基本情報</t>
    </r>
    <r>
      <rPr>
        <sz val="12"/>
        <color theme="0"/>
        <rFont val="Meiryo UI"/>
        <family val="2"/>
        <charset val="128"/>
      </rPr>
      <t>（様式共通の情報です。基本情報に変更が発生した場合は、最新化し計画変更の手続きを行って下さい。）</t>
    </r>
    <rPh sb="2" eb="4">
      <t>シンセイ</t>
    </rPh>
    <rPh sb="4" eb="8">
      <t>キホンジョウホウ</t>
    </rPh>
    <rPh sb="9" eb="11">
      <t>ヨウシキ</t>
    </rPh>
    <rPh sb="11" eb="13">
      <t>キョウツウ</t>
    </rPh>
    <rPh sb="14" eb="16">
      <t>ジョウホウ</t>
    </rPh>
    <phoneticPr fontId="9"/>
  </si>
  <si>
    <t>１．申請事業者</t>
    <rPh sb="2" eb="4">
      <t>シンセイ</t>
    </rPh>
    <rPh sb="4" eb="7">
      <t>ジギョウ</t>
    </rPh>
    <phoneticPr fontId="9"/>
  </si>
  <si>
    <t>申請者</t>
  </si>
  <si>
    <t>事業者</t>
    <rPh sb="0" eb="3">
      <t>ジギョウ</t>
    </rPh>
    <phoneticPr fontId="9"/>
  </si>
  <si>
    <t>法人番号（13桁）</t>
    <rPh sb="0" eb="4">
      <t>ホウジ</t>
    </rPh>
    <phoneticPr fontId="9"/>
  </si>
  <si>
    <t>法人名</t>
    <rPh sb="0" eb="1">
      <t>ホウジ</t>
    </rPh>
    <phoneticPr fontId="9"/>
  </si>
  <si>
    <t>法人名カナ</t>
    <rPh sb="0" eb="3">
      <t>ホウジ</t>
    </rPh>
    <phoneticPr fontId="9"/>
  </si>
  <si>
    <t>代表者役職</t>
    <rPh sb="0" eb="3">
      <t>ダイヒョウ</t>
    </rPh>
    <rPh sb="3" eb="5">
      <t>ヤクセィオ</t>
    </rPh>
    <phoneticPr fontId="19"/>
  </si>
  <si>
    <t>代表者氏名</t>
    <rPh sb="0" eb="3">
      <t>ダイヒョウ</t>
    </rPh>
    <rPh sb="3" eb="5">
      <t>シメイ</t>
    </rPh>
    <phoneticPr fontId="19"/>
  </si>
  <si>
    <t>住所（〒番号）</t>
    <rPh sb="0" eb="2">
      <t>ジュウセィオ</t>
    </rPh>
    <rPh sb="4" eb="6">
      <t>ユウビn</t>
    </rPh>
    <phoneticPr fontId="9"/>
  </si>
  <si>
    <t>ハイフンを含む8桁</t>
    <phoneticPr fontId="9"/>
  </si>
  <si>
    <t>住所（都道府県）</t>
    <rPh sb="0" eb="1">
      <t>ジュウセィオ</t>
    </rPh>
    <rPh sb="2" eb="3">
      <t>（</t>
    </rPh>
    <rPh sb="3" eb="7">
      <t>トドウフケn</t>
    </rPh>
    <phoneticPr fontId="9"/>
  </si>
  <si>
    <t>住所（市区町村以下）</t>
    <rPh sb="0" eb="2">
      <t>ジュウセィオ</t>
    </rPh>
    <rPh sb="3" eb="7">
      <t>シクチョウソン</t>
    </rPh>
    <rPh sb="7" eb="9">
      <t xml:space="preserve">イカ </t>
    </rPh>
    <phoneticPr fontId="9"/>
  </si>
  <si>
    <t>実務担当者</t>
    <rPh sb="0" eb="2">
      <t>ジテゥ</t>
    </rPh>
    <rPh sb="2" eb="5">
      <t>タントウ</t>
    </rPh>
    <phoneticPr fontId="9"/>
  </si>
  <si>
    <t>所属部署</t>
  </si>
  <si>
    <t>役職</t>
    <rPh sb="0" eb="2">
      <t>ヤクショクメイ</t>
    </rPh>
    <phoneticPr fontId="19"/>
  </si>
  <si>
    <t>氏名</t>
    <rPh sb="0" eb="2">
      <t>シメイ</t>
    </rPh>
    <phoneticPr fontId="19"/>
  </si>
  <si>
    <t>氏名カナ</t>
    <rPh sb="0" eb="1">
      <t>シメイ</t>
    </rPh>
    <phoneticPr fontId="9"/>
  </si>
  <si>
    <t>メールアドレス</t>
  </si>
  <si>
    <t>電話番号</t>
    <phoneticPr fontId="9"/>
  </si>
  <si>
    <t>ハイフンを含む12桁</t>
    <phoneticPr fontId="9"/>
  </si>
  <si>
    <t>FAX番号</t>
    <rPh sb="3" eb="5">
      <t>デンワバンゴウ</t>
    </rPh>
    <phoneticPr fontId="19"/>
  </si>
  <si>
    <t>販売事業者登録番号</t>
  </si>
  <si>
    <t>液石法第３条第１項の登録を受けている場合は、その登録番号</t>
    <phoneticPr fontId="9"/>
  </si>
  <si>
    <t>２．共同申請事業者</t>
    <rPh sb="2" eb="4">
      <t>キョウドウ</t>
    </rPh>
    <rPh sb="4" eb="6">
      <t>シンセイ</t>
    </rPh>
    <rPh sb="6" eb="9">
      <t>ジギョウ</t>
    </rPh>
    <phoneticPr fontId="9"/>
  </si>
  <si>
    <t>共同申請者</t>
  </si>
  <si>
    <t>共同申請の有無</t>
    <rPh sb="0" eb="4">
      <t>キョウドウ</t>
    </rPh>
    <rPh sb="5" eb="7">
      <t>ウム</t>
    </rPh>
    <phoneticPr fontId="9"/>
  </si>
  <si>
    <t>※記入する実務担当者は、当申請に関わる権限を持ち、内容等を説明できる方として下さい。</t>
    <phoneticPr fontId="9"/>
  </si>
  <si>
    <t>P.2</t>
    <phoneticPr fontId="9"/>
  </si>
  <si>
    <t>法人名</t>
    <rPh sb="0" eb="3">
      <t>ホウジn</t>
    </rPh>
    <phoneticPr fontId="9"/>
  </si>
  <si>
    <t>担当者</t>
    <rPh sb="0" eb="3">
      <t>タントウ</t>
    </rPh>
    <phoneticPr fontId="9"/>
  </si>
  <si>
    <t>所属部署</t>
    <rPh sb="0" eb="2">
      <t>シメイ</t>
    </rPh>
    <phoneticPr fontId="19"/>
  </si>
  <si>
    <t>役職</t>
    <rPh sb="0" eb="2">
      <t>ヤク</t>
    </rPh>
    <phoneticPr fontId="19"/>
  </si>
  <si>
    <t>住所（〒番号）</t>
    <rPh sb="0" eb="2">
      <t>ジュウセィオ</t>
    </rPh>
    <rPh sb="4" eb="6">
      <t>バンゴウ</t>
    </rPh>
    <phoneticPr fontId="19"/>
  </si>
  <si>
    <t>住所</t>
    <rPh sb="0" eb="2">
      <t>j</t>
    </rPh>
    <phoneticPr fontId="19"/>
  </si>
  <si>
    <t>電話番号</t>
    <rPh sb="0" eb="4">
      <t>デンワバンゴウ</t>
    </rPh>
    <phoneticPr fontId="19"/>
  </si>
  <si>
    <t>FAX番号</t>
    <phoneticPr fontId="9"/>
  </si>
  <si>
    <t>携帯電話番号</t>
    <rPh sb="0" eb="2">
      <t>ケイタイ</t>
    </rPh>
    <rPh sb="2" eb="6">
      <t>デンワバンゴウ</t>
    </rPh>
    <phoneticPr fontId="19"/>
  </si>
  <si>
    <t>ハイフンを含む13桁</t>
    <phoneticPr fontId="9"/>
  </si>
  <si>
    <r>
      <t>● 申請内容</t>
    </r>
    <r>
      <rPr>
        <sz val="12"/>
        <color theme="0"/>
        <rFont val="Meiryo UI"/>
        <family val="2"/>
        <charset val="128"/>
      </rPr>
      <t>（今回の申請内容を記載して下さい。）</t>
    </r>
    <rPh sb="4" eb="6">
      <t>ナイヨウ</t>
    </rPh>
    <rPh sb="7" eb="9">
      <t>コンカイ</t>
    </rPh>
    <rPh sb="10" eb="14">
      <t>シンセイ</t>
    </rPh>
    <phoneticPr fontId="9"/>
  </si>
  <si>
    <t>１．事業の概要</t>
    <rPh sb="1" eb="7">
      <t>リコウ</t>
    </rPh>
    <phoneticPr fontId="9"/>
  </si>
  <si>
    <t>事業の概要</t>
    <rPh sb="0" eb="2">
      <t>ジギョウ</t>
    </rPh>
    <rPh sb="3" eb="5">
      <t>ガイヨウ</t>
    </rPh>
    <phoneticPr fontId="9"/>
  </si>
  <si>
    <t>遠隔開閉栓等システム構築事業</t>
    <phoneticPr fontId="9"/>
  </si>
  <si>
    <t>事業区分</t>
    <rPh sb="0" eb="4">
      <t>ジギョウ</t>
    </rPh>
    <phoneticPr fontId="9"/>
  </si>
  <si>
    <t>遠隔検針システム構築事業</t>
    <phoneticPr fontId="9"/>
  </si>
  <si>
    <t>通信機器のメーカー名</t>
    <phoneticPr fontId="9"/>
  </si>
  <si>
    <t>過去、本予算に係る構造改善事業の補助金を受けたことがありますか？</t>
    <phoneticPr fontId="9"/>
  </si>
  <si>
    <r>
      <t>令和5年度補正「配送合理化（</t>
    </r>
    <r>
      <rPr>
        <sz val="9"/>
        <color rgb="FFFF0000"/>
        <rFont val="Meiryo UI"/>
        <family val="3"/>
        <charset val="128"/>
      </rPr>
      <t>区分１</t>
    </r>
    <r>
      <rPr>
        <sz val="9"/>
        <color theme="1"/>
        <rFont val="Meiryo UI"/>
        <family val="2"/>
        <charset val="128"/>
      </rPr>
      <t>）」の申請をしていますか？</t>
    </r>
    <rPh sb="14" eb="16">
      <t>クブン</t>
    </rPh>
    <phoneticPr fontId="9"/>
  </si>
  <si>
    <t>新規</t>
    <rPh sb="0" eb="2">
      <t>シンキ</t>
    </rPh>
    <phoneticPr fontId="9"/>
  </si>
  <si>
    <t>件</t>
    <rPh sb="0" eb="1">
      <t>ケン</t>
    </rPh>
    <phoneticPr fontId="9"/>
  </si>
  <si>
    <t>申請をしている場合の申請数を記載してください</t>
    <phoneticPr fontId="9"/>
  </si>
  <si>
    <t>交換</t>
    <rPh sb="0" eb="2">
      <t>コウカン</t>
    </rPh>
    <phoneticPr fontId="9"/>
  </si>
  <si>
    <t>計</t>
    <rPh sb="0" eb="1">
      <t>ケイ</t>
    </rPh>
    <phoneticPr fontId="9"/>
  </si>
  <si>
    <t>上記配送合理化と今回の構造改善の物件は重複していない</t>
    <phoneticPr fontId="9"/>
  </si>
  <si>
    <t>導入率（既存件数＋配送合理化申請数（新規））/顧客件数　</t>
    <rPh sb="18" eb="20">
      <t>シンキ</t>
    </rPh>
    <phoneticPr fontId="9"/>
  </si>
  <si>
    <t>％</t>
    <phoneticPr fontId="9"/>
  </si>
  <si>
    <t>２．通信機器等設置に関する計画及び基準</t>
    <rPh sb="1" eb="7">
      <t>リコウ</t>
    </rPh>
    <phoneticPr fontId="9"/>
  </si>
  <si>
    <t>顧客件数</t>
    <phoneticPr fontId="9"/>
  </si>
  <si>
    <t>件</t>
    <rPh sb="0" eb="1">
      <t xml:space="preserve">ケン </t>
    </rPh>
    <phoneticPr fontId="9"/>
  </si>
  <si>
    <t>直近の液化石油ガス販売事業報告に記載した一般消費者等の数</t>
  </si>
  <si>
    <t>1) 遠隔開閉栓等システム構築事業を導入したい場合</t>
    <phoneticPr fontId="9"/>
  </si>
  <si>
    <t>①導入済みの集中監視件数</t>
    <phoneticPr fontId="9"/>
  </si>
  <si>
    <t>件</t>
    <rPh sb="0" eb="1">
      <t>ケn</t>
    </rPh>
    <phoneticPr fontId="9"/>
  </si>
  <si>
    <t/>
  </si>
  <si>
    <t xml:space="preserve"> a． 現行導入率は</t>
    <phoneticPr fontId="9"/>
  </si>
  <si>
    <t>%</t>
    <phoneticPr fontId="9"/>
  </si>
  <si>
    <t>になります</t>
    <phoneticPr fontId="9"/>
  </si>
  <si>
    <t xml:space="preserve"> b． 現行導入率（配送合理化加味）は</t>
    <phoneticPr fontId="9"/>
  </si>
  <si>
    <t>ｂ． 事業完了後の導入率は</t>
    <phoneticPr fontId="9"/>
  </si>
  <si>
    <t>となるように計画して下さい</t>
    <phoneticPr fontId="9"/>
  </si>
  <si>
    <t>ｃ． 新規導入数の下限は、顧客数の１０％（上限８００件）なので</t>
    <phoneticPr fontId="9"/>
  </si>
  <si>
    <t>以上として下さい</t>
    <phoneticPr fontId="9"/>
  </si>
  <si>
    <t>ｄ． 新規導入数の上限は、ｂ．の条件（上限は８００件）により</t>
    <phoneticPr fontId="9"/>
  </si>
  <si>
    <t>以下として下さい</t>
    <rPh sb="0" eb="2">
      <t xml:space="preserve">イカ </t>
    </rPh>
    <phoneticPr fontId="9"/>
  </si>
  <si>
    <t>②今回、導入したい件数</t>
    <phoneticPr fontId="9"/>
  </si>
  <si>
    <t>導入率</t>
    <rPh sb="0" eb="3">
      <t>ドウニュウリツ</t>
    </rPh>
    <phoneticPr fontId="9"/>
  </si>
  <si>
    <t>2) 遠隔検針システム構築事業を導入したい場合</t>
    <phoneticPr fontId="9"/>
  </si>
  <si>
    <t>①導入済の遠隔検針システム(集中監視)件数</t>
    <phoneticPr fontId="9"/>
  </si>
  <si>
    <t>P.3</t>
    <phoneticPr fontId="9"/>
  </si>
  <si>
    <t>補助率の決定</t>
    <rPh sb="0" eb="3">
      <t>ホジョリツ</t>
    </rPh>
    <rPh sb="4" eb="6">
      <t>ケッテイ</t>
    </rPh>
    <phoneticPr fontId="9"/>
  </si>
  <si>
    <t>中小企業である</t>
    <rPh sb="0" eb="4">
      <t xml:space="preserve">チュウショウキギョウ </t>
    </rPh>
    <phoneticPr fontId="9"/>
  </si>
  <si>
    <t>（２）</t>
    <phoneticPr fontId="9"/>
  </si>
  <si>
    <t>「中小企業者」とは、中小企業基本法第２条第１項の規定を準用する。ただし、次のいずれかに該当する者は除く。
①資本金又は出資金が５億円以上の法人に直接又は間接に100％の株式を保有される中小・小規模事業者
②交付申請時において、確定している直近過去3年分の各年又は各事業年度の課税所得の年平均額が15億円を超える中・小規模事業者</t>
    <rPh sb="1" eb="5">
      <t>チュウショウキギョウ</t>
    </rPh>
    <rPh sb="5" eb="6">
      <t>sy</t>
    </rPh>
    <rPh sb="10" eb="17">
      <t>チュウショウキギョウキホンホウ</t>
    </rPh>
    <rPh sb="17" eb="18">
      <t>ダイ2</t>
    </rPh>
    <rPh sb="20" eb="21">
      <t>ダイ1</t>
    </rPh>
    <rPh sb="24" eb="26">
      <t>キテイ</t>
    </rPh>
    <rPh sb="27" eb="29">
      <t>ジュンヨウ</t>
    </rPh>
    <rPh sb="36" eb="37">
      <t>ツギ</t>
    </rPh>
    <rPh sb="43" eb="45">
      <t>ガイトウ</t>
    </rPh>
    <rPh sb="49" eb="50">
      <t>ノゾク</t>
    </rPh>
    <rPh sb="54" eb="57">
      <t>シホn</t>
    </rPh>
    <rPh sb="57" eb="58">
      <t xml:space="preserve">マタハ </t>
    </rPh>
    <rPh sb="59" eb="62">
      <t>シュッセィ</t>
    </rPh>
    <rPh sb="66" eb="68">
      <t>イジョウ</t>
    </rPh>
    <rPh sb="69" eb="71">
      <t>ホウ</t>
    </rPh>
    <rPh sb="72" eb="74">
      <t>チョク</t>
    </rPh>
    <rPh sb="74" eb="75">
      <t xml:space="preserve">マタハ </t>
    </rPh>
    <rPh sb="76" eb="78">
      <t>カンセツニ</t>
    </rPh>
    <rPh sb="84" eb="86">
      <t>カブシキヲ</t>
    </rPh>
    <rPh sb="87" eb="89">
      <t>ホユウ</t>
    </rPh>
    <rPh sb="92" eb="94">
      <t>チュウショウ</t>
    </rPh>
    <rPh sb="95" eb="101">
      <t>ショウキボ</t>
    </rPh>
    <rPh sb="103" eb="108">
      <t>コウフ</t>
    </rPh>
    <rPh sb="113" eb="115">
      <t>カクテイ</t>
    </rPh>
    <rPh sb="119" eb="121">
      <t>チョッキンノ</t>
    </rPh>
    <rPh sb="121" eb="123">
      <t>カコ</t>
    </rPh>
    <rPh sb="127" eb="129">
      <t>カクネンド</t>
    </rPh>
    <rPh sb="129" eb="130">
      <t>マタハ</t>
    </rPh>
    <rPh sb="131" eb="136">
      <t>カクジギョウネンド</t>
    </rPh>
    <rPh sb="137" eb="141">
      <t>カゼ</t>
    </rPh>
    <rPh sb="142" eb="146">
      <t>ネンヘイキn</t>
    </rPh>
    <rPh sb="152" eb="153">
      <t>コエ</t>
    </rPh>
    <rPh sb="155" eb="156">
      <t>チュウ</t>
    </rPh>
    <rPh sb="157" eb="163">
      <t>ショウキボ</t>
    </rPh>
    <phoneticPr fontId="9"/>
  </si>
  <si>
    <t>現行導入率は30％未満である</t>
    <rPh sb="0" eb="2">
      <t>ゲンコウ</t>
    </rPh>
    <rPh sb="2" eb="5">
      <t>ドウニュウリツ</t>
    </rPh>
    <rPh sb="9" eb="11">
      <t>ミマn</t>
    </rPh>
    <phoneticPr fontId="9"/>
  </si>
  <si>
    <t>補助率は、</t>
    <phoneticPr fontId="9"/>
  </si>
  <si>
    <t>となります。</t>
    <phoneticPr fontId="9"/>
  </si>
  <si>
    <t>（単位：円）</t>
    <phoneticPr fontId="9"/>
  </si>
  <si>
    <t>項目</t>
    <phoneticPr fontId="30"/>
  </si>
  <si>
    <t>補助事業に要する経費</t>
    <phoneticPr fontId="30"/>
  </si>
  <si>
    <t>補助対象経費</t>
    <phoneticPr fontId="30"/>
  </si>
  <si>
    <t>補助率</t>
    <rPh sb="0" eb="3">
      <t>ホジヨ</t>
    </rPh>
    <phoneticPr fontId="30"/>
  </si>
  <si>
    <t>（イ）物品購入費</t>
    <phoneticPr fontId="30"/>
  </si>
  <si>
    <t>（ロ）消耗品費等</t>
    <phoneticPr fontId="30"/>
  </si>
  <si>
    <t>（ハ）その他</t>
    <phoneticPr fontId="30"/>
  </si>
  <si>
    <t>1/2</t>
    <phoneticPr fontId="9"/>
  </si>
  <si>
    <t>４．スケジュール、事業効果など</t>
    <phoneticPr fontId="9"/>
  </si>
  <si>
    <t>補助事業に要する経費</t>
    <phoneticPr fontId="9"/>
  </si>
  <si>
    <t>補助対象経費</t>
    <phoneticPr fontId="9"/>
  </si>
  <si>
    <t>事業効果額</t>
  </si>
  <si>
    <t>事業効果額（円/件）</t>
  </si>
  <si>
    <t>＝</t>
    <phoneticPr fontId="9"/>
  </si>
  <si>
    <t>補助対象経費額</t>
    <phoneticPr fontId="9"/>
  </si>
  <si>
    <t>円/件</t>
    <phoneticPr fontId="9"/>
  </si>
  <si>
    <t>機器等設置予定件数</t>
    <phoneticPr fontId="9"/>
  </si>
  <si>
    <t>事業の計画</t>
    <phoneticPr fontId="9"/>
  </si>
  <si>
    <t>事業完了日</t>
    <rPh sb="0" eb="1">
      <t>ジギョウ</t>
    </rPh>
    <phoneticPr fontId="19"/>
  </si>
  <si>
    <t>注）</t>
    <phoneticPr fontId="9"/>
  </si>
  <si>
    <t>事業完了日までに補助事業を完了（補助事業に係る支払いを完了）してください。</t>
    <phoneticPr fontId="9"/>
  </si>
  <si>
    <t>５．導入するシステムについて</t>
    <rPh sb="2" eb="4">
      <t>ドウニュウ</t>
    </rPh>
    <phoneticPr fontId="9"/>
  </si>
  <si>
    <t>導入するシステムに関する特徴等（自由記述）</t>
    <rPh sb="0" eb="2">
      <t>ドウニュウ</t>
    </rPh>
    <rPh sb="9" eb="10">
      <t>カンス</t>
    </rPh>
    <rPh sb="12" eb="15">
      <t>トクチョウ</t>
    </rPh>
    <rPh sb="16" eb="20">
      <t>ジユウ</t>
    </rPh>
    <phoneticPr fontId="9"/>
  </si>
  <si>
    <t>P.4</t>
    <phoneticPr fontId="9"/>
  </si>
  <si>
    <t>６．その他</t>
    <phoneticPr fontId="9"/>
  </si>
  <si>
    <t>過去３年度の平均課税所得額申告</t>
    <rPh sb="0" eb="2">
      <t>カコ</t>
    </rPh>
    <rPh sb="6" eb="8">
      <t>ヘイキn</t>
    </rPh>
    <rPh sb="8" eb="12">
      <t>カゼ</t>
    </rPh>
    <rPh sb="12" eb="13">
      <t>ガク</t>
    </rPh>
    <rPh sb="13" eb="15">
      <t>シンコク</t>
    </rPh>
    <phoneticPr fontId="9"/>
  </si>
  <si>
    <r>
      <t>直近過去3年分の各年又は各事業年度の課税所得の年平均額</t>
    </r>
    <r>
      <rPr>
        <b/>
        <sz val="10"/>
        <color rgb="FFFF0000"/>
        <rFont val="Meiryo UI"/>
        <family val="3"/>
        <charset val="128"/>
      </rPr>
      <t>（欠損金額はマイナスで入力してください）</t>
    </r>
    <rPh sb="0" eb="2">
      <t>チョッキ</t>
    </rPh>
    <rPh sb="2" eb="4">
      <t>カコ</t>
    </rPh>
    <phoneticPr fontId="9"/>
  </si>
  <si>
    <t>前々々</t>
    <phoneticPr fontId="9"/>
  </si>
  <si>
    <t>年度の課税所得額</t>
  </si>
  <si>
    <t>円</t>
    <rPh sb="0" eb="1">
      <t xml:space="preserve">エン </t>
    </rPh>
    <phoneticPr fontId="9"/>
  </si>
  <si>
    <t>----&gt;過去３年度の平均額</t>
    <rPh sb="5" eb="7">
      <t>カコ</t>
    </rPh>
    <rPh sb="11" eb="14">
      <t>ヘイキn</t>
    </rPh>
    <phoneticPr fontId="9"/>
  </si>
  <si>
    <t>前々</t>
    <rPh sb="0" eb="2">
      <t>ゼンゼン</t>
    </rPh>
    <phoneticPr fontId="9"/>
  </si>
  <si>
    <t>年度の課税所得額</t>
    <phoneticPr fontId="9"/>
  </si>
  <si>
    <t>円</t>
    <rPh sb="0" eb="1">
      <t>エn</t>
    </rPh>
    <phoneticPr fontId="9"/>
  </si>
  <si>
    <t>前</t>
    <phoneticPr fontId="9"/>
  </si>
  <si>
    <t>賃金引上げ計画</t>
    <rPh sb="0" eb="4">
      <t>チンギンヒキア</t>
    </rPh>
    <rPh sb="5" eb="7">
      <t>ケイカク</t>
    </rPh>
    <phoneticPr fontId="9"/>
  </si>
  <si>
    <t>前年度分の「法人税申告書別表１」、「法人事業概況説明書」等の提出</t>
    <phoneticPr fontId="9"/>
  </si>
  <si>
    <t>暦年の場合は「給与所得の源泉徴収票等の法定調書合計表」</t>
    <phoneticPr fontId="9"/>
  </si>
  <si>
    <t>ワーク・ライフ・バランスに関する取組み</t>
    <rPh sb="13" eb="14">
      <t>カン</t>
    </rPh>
    <rPh sb="16" eb="18">
      <t>トリク</t>
    </rPh>
    <phoneticPr fontId="9"/>
  </si>
  <si>
    <t>ワークライフバランスに関する取組みを実施している</t>
    <rPh sb="11" eb="12">
      <t>カン</t>
    </rPh>
    <rPh sb="14" eb="16">
      <t>トリク</t>
    </rPh>
    <rPh sb="18" eb="20">
      <t>ジッシ</t>
    </rPh>
    <phoneticPr fontId="9"/>
  </si>
  <si>
    <t>女性活躍推進法、次世代育成支援対策推進法、若者雇用促進法等に基づく認定証等の写しの提出</t>
    <phoneticPr fontId="9"/>
  </si>
  <si>
    <t>取組みを行っていない場合、提出書類はありません。</t>
    <phoneticPr fontId="9"/>
  </si>
  <si>
    <t>主要株主３者及び持株比率</t>
    <rPh sb="0" eb="4">
      <t>シュヨウ</t>
    </rPh>
    <rPh sb="6" eb="7">
      <t xml:space="preserve">オヨビ </t>
    </rPh>
    <rPh sb="8" eb="10">
      <t>モチ</t>
    </rPh>
    <rPh sb="10" eb="12">
      <t>ヒリテゥ</t>
    </rPh>
    <phoneticPr fontId="9"/>
  </si>
  <si>
    <t>液化石油ガス販売事業者の主要株主（３者）</t>
    <rPh sb="0" eb="4">
      <t>エキカセキ</t>
    </rPh>
    <rPh sb="6" eb="11">
      <t>ハンバイ</t>
    </rPh>
    <rPh sb="12" eb="16">
      <t>シュヨウ</t>
    </rPh>
    <phoneticPr fontId="9"/>
  </si>
  <si>
    <t>株主の名称</t>
    <rPh sb="0" eb="2">
      <t>カブヌセィ</t>
    </rPh>
    <rPh sb="3" eb="5">
      <t>メイ</t>
    </rPh>
    <phoneticPr fontId="9"/>
  </si>
  <si>
    <t>資本金（個人の場合は不要）</t>
    <rPh sb="0" eb="3">
      <t>シホンキン</t>
    </rPh>
    <rPh sb="4" eb="6">
      <t>コジン</t>
    </rPh>
    <rPh sb="7" eb="9">
      <t>バアイ</t>
    </rPh>
    <rPh sb="10" eb="12">
      <t>フヨウ</t>
    </rPh>
    <phoneticPr fontId="9"/>
  </si>
  <si>
    <t>持株比率</t>
    <rPh sb="0" eb="4">
      <t>モチカブ</t>
    </rPh>
    <phoneticPr fontId="9"/>
  </si>
  <si>
    <t>1</t>
    <phoneticPr fontId="9"/>
  </si>
  <si>
    <t>円</t>
    <rPh sb="0" eb="1">
      <t>エン</t>
    </rPh>
    <phoneticPr fontId="9"/>
  </si>
  <si>
    <t>2</t>
    <phoneticPr fontId="9"/>
  </si>
  <si>
    <t>3</t>
    <phoneticPr fontId="9"/>
  </si>
  <si>
    <t>※１のみの場合は、その主要株主を下記に入力する</t>
    <rPh sb="5" eb="7">
      <t>バアイ</t>
    </rPh>
    <rPh sb="11" eb="15">
      <t>シュヨウカブヌシ</t>
    </rPh>
    <rPh sb="16" eb="18">
      <t>カキ</t>
    </rPh>
    <rPh sb="19" eb="21">
      <t>ニュウリョク</t>
    </rPh>
    <phoneticPr fontId="9"/>
  </si>
  <si>
    <t>上記　第１株主の主要株主３者及び持株比率</t>
    <rPh sb="0" eb="2">
      <t>ジョウキ</t>
    </rPh>
    <rPh sb="3" eb="4">
      <t>ダイ</t>
    </rPh>
    <rPh sb="5" eb="7">
      <t>カブヌシ</t>
    </rPh>
    <rPh sb="8" eb="10">
      <t>シュヨウ</t>
    </rPh>
    <rPh sb="10" eb="11">
      <t>カブ</t>
    </rPh>
    <rPh sb="11" eb="12">
      <t>アルジ</t>
    </rPh>
    <rPh sb="14" eb="15">
      <t xml:space="preserve">オヨビ </t>
    </rPh>
    <rPh sb="16" eb="18">
      <t>モチ</t>
    </rPh>
    <rPh sb="18" eb="20">
      <t>ヒリテゥ</t>
    </rPh>
    <phoneticPr fontId="9"/>
  </si>
  <si>
    <t>1-1</t>
    <phoneticPr fontId="9"/>
  </si>
  <si>
    <t>1-2</t>
    <phoneticPr fontId="9"/>
  </si>
  <si>
    <t>1-3</t>
    <phoneticPr fontId="9"/>
  </si>
  <si>
    <t>※1-1のみの場合は、その主要株主を下記に入力する</t>
    <rPh sb="7" eb="9">
      <t>バアイ</t>
    </rPh>
    <rPh sb="13" eb="17">
      <t>シュヨウカブヌシ</t>
    </rPh>
    <rPh sb="18" eb="20">
      <t>カキ</t>
    </rPh>
    <rPh sb="21" eb="23">
      <t>ニュウリョク</t>
    </rPh>
    <phoneticPr fontId="9"/>
  </si>
  <si>
    <t>1-1-1</t>
    <phoneticPr fontId="9"/>
  </si>
  <si>
    <t>1-1-2</t>
    <phoneticPr fontId="9"/>
  </si>
  <si>
    <t>1-1-3</t>
    <phoneticPr fontId="9"/>
  </si>
  <si>
    <t>P.5</t>
    <phoneticPr fontId="9"/>
  </si>
  <si>
    <r>
      <t>● 計画変更</t>
    </r>
    <r>
      <rPr>
        <sz val="12"/>
        <color theme="0"/>
        <rFont val="Meiryo UI"/>
        <family val="2"/>
        <charset val="128"/>
      </rPr>
      <t>（計画変更等が必要となった場合に記載して下さい。）</t>
    </r>
    <rPh sb="2" eb="6">
      <t>ケイカク</t>
    </rPh>
    <rPh sb="7" eb="11">
      <t>ケイカクヘンク</t>
    </rPh>
    <rPh sb="11" eb="12">
      <t>トウ</t>
    </rPh>
    <rPh sb="13" eb="15">
      <t>ヒツヨウ</t>
    </rPh>
    <phoneticPr fontId="9"/>
  </si>
  <si>
    <t>交付決定内容</t>
  </si>
  <si>
    <t>交付決定日</t>
  </si>
  <si>
    <r>
      <t>以下は</t>
    </r>
    <r>
      <rPr>
        <b/>
        <sz val="12"/>
        <color theme="1"/>
        <rFont val="Meiryo UI"/>
        <family val="2"/>
        <charset val="128"/>
      </rPr>
      <t>計画変更等の承認</t>
    </r>
    <r>
      <rPr>
        <sz val="12"/>
        <color theme="1"/>
        <rFont val="Meiryo UI"/>
        <family val="2"/>
        <charset val="128"/>
      </rPr>
      <t>を受ける際に記載して下さい。（様式第6）</t>
    </r>
    <rPh sb="0" eb="2">
      <t>イカハ</t>
    </rPh>
    <rPh sb="3" eb="8">
      <t>ケイカク</t>
    </rPh>
    <rPh sb="9" eb="11">
      <t>ショウニn</t>
    </rPh>
    <rPh sb="12" eb="13">
      <t>ウケ</t>
    </rPh>
    <rPh sb="17" eb="19">
      <t>キサイ</t>
    </rPh>
    <rPh sb="26" eb="29">
      <t>ヨウシキ</t>
    </rPh>
    <phoneticPr fontId="9"/>
  </si>
  <si>
    <t>計画変更等の概要</t>
    <rPh sb="0" eb="4">
      <t>ケイカク</t>
    </rPh>
    <rPh sb="4" eb="5">
      <t>トウ</t>
    </rPh>
    <rPh sb="6" eb="8">
      <t>ガイヨウ</t>
    </rPh>
    <phoneticPr fontId="9"/>
  </si>
  <si>
    <t>計画変更等の事項</t>
    <rPh sb="0" eb="5">
      <t>ケイカク</t>
    </rPh>
    <rPh sb="6" eb="8">
      <t>ジコ</t>
    </rPh>
    <phoneticPr fontId="9"/>
  </si>
  <si>
    <t>変更前</t>
    <rPh sb="0" eb="3">
      <t>ヘンコウ</t>
    </rPh>
    <phoneticPr fontId="9"/>
  </si>
  <si>
    <t>変更後</t>
    <rPh sb="0" eb="3">
      <t>ヘンコウ</t>
    </rPh>
    <phoneticPr fontId="9"/>
  </si>
  <si>
    <t>計画変更等の理由</t>
    <rPh sb="0" eb="4">
      <t>ケイカク</t>
    </rPh>
    <rPh sb="4" eb="5">
      <t>トウ</t>
    </rPh>
    <rPh sb="6" eb="8">
      <t>リユウ</t>
    </rPh>
    <phoneticPr fontId="9"/>
  </si>
  <si>
    <t>添付資料</t>
    <rPh sb="0" eb="4">
      <t>テンプ</t>
    </rPh>
    <phoneticPr fontId="9"/>
  </si>
  <si>
    <t>P.6</t>
    <phoneticPr fontId="9"/>
  </si>
  <si>
    <t>直近の液化石油ガス販売事業報告に記載した一般消費者等の数</t>
    <phoneticPr fontId="9"/>
  </si>
  <si>
    <t>② 今回、導入したい件数</t>
    <phoneticPr fontId="9"/>
  </si>
  <si>
    <t>1/2</t>
  </si>
  <si>
    <t>当初計画との差異</t>
    <rPh sb="0" eb="4">
      <t>トウセィオ</t>
    </rPh>
    <rPh sb="6" eb="8">
      <t>サイ</t>
    </rPh>
    <phoneticPr fontId="9"/>
  </si>
  <si>
    <t>P.7</t>
    <phoneticPr fontId="9"/>
  </si>
  <si>
    <r>
      <t>● 実績報告</t>
    </r>
    <r>
      <rPr>
        <sz val="12"/>
        <color theme="0"/>
        <rFont val="Meiryo UI"/>
        <family val="2"/>
        <charset val="128"/>
      </rPr>
      <t>（事業が完了した際に記載して下さい。）</t>
    </r>
    <rPh sb="2" eb="6">
      <t>ジッセキ</t>
    </rPh>
    <rPh sb="7" eb="9">
      <t>ジギョウ</t>
    </rPh>
    <rPh sb="10" eb="12">
      <t>カンリョウ</t>
    </rPh>
    <phoneticPr fontId="9"/>
  </si>
  <si>
    <t>事業期間</t>
    <rPh sb="2" eb="4">
      <t>キカn</t>
    </rPh>
    <phoneticPr fontId="9"/>
  </si>
  <si>
    <t>事業開始日</t>
    <rPh sb="0" eb="2">
      <t>ジギョウ</t>
    </rPh>
    <rPh sb="2" eb="5">
      <t>カイセィ</t>
    </rPh>
    <phoneticPr fontId="19"/>
  </si>
  <si>
    <t>実施内容</t>
    <rPh sb="0" eb="4">
      <t>ジッセィ</t>
    </rPh>
    <phoneticPr fontId="9"/>
  </si>
  <si>
    <t>事業区分１　遠隔開閉栓等システム構築事業を導入した場合</t>
    <phoneticPr fontId="9"/>
  </si>
  <si>
    <t>交付申請書で計画した導入件数</t>
    <phoneticPr fontId="9"/>
  </si>
  <si>
    <t>変更した導入件数</t>
    <phoneticPr fontId="9"/>
  </si>
  <si>
    <t>差異</t>
    <rPh sb="0" eb="2">
      <t xml:space="preserve">サイ </t>
    </rPh>
    <phoneticPr fontId="9"/>
  </si>
  <si>
    <t>今回、設置し稼働した導入件数</t>
    <phoneticPr fontId="9"/>
  </si>
  <si>
    <t>事業区分２　遠隔検針システム構築事業を導入した場合</t>
    <phoneticPr fontId="9"/>
  </si>
  <si>
    <t>補助事業に要した経費</t>
    <phoneticPr fontId="30"/>
  </si>
  <si>
    <t>実績報告額</t>
    <rPh sb="0" eb="5">
      <t>ジッセキ</t>
    </rPh>
    <phoneticPr fontId="30"/>
  </si>
  <si>
    <t>当初計画または計画変更との差異</t>
    <rPh sb="0" eb="4">
      <t>トウセィオ</t>
    </rPh>
    <rPh sb="7" eb="11">
      <t>ケイカク</t>
    </rPh>
    <rPh sb="13" eb="15">
      <t>サイ</t>
    </rPh>
    <phoneticPr fontId="9"/>
  </si>
  <si>
    <t>実績報告額</t>
    <rPh sb="0" eb="1">
      <t>ジッセキ</t>
    </rPh>
    <phoneticPr fontId="30"/>
  </si>
  <si>
    <t>振込先　口座情報　（補助金額が確定した場合に補助金を振り込む口座を指定してください）</t>
    <rPh sb="0" eb="3">
      <t>フリコミサキ</t>
    </rPh>
    <rPh sb="4" eb="6">
      <t>コウザ</t>
    </rPh>
    <rPh sb="6" eb="8">
      <t>ジョウホウ</t>
    </rPh>
    <rPh sb="10" eb="14">
      <t>ホジョキンガク</t>
    </rPh>
    <rPh sb="15" eb="17">
      <t>カクテイ</t>
    </rPh>
    <rPh sb="19" eb="21">
      <t>バアイ</t>
    </rPh>
    <rPh sb="22" eb="25">
      <t>ホジョキン</t>
    </rPh>
    <rPh sb="26" eb="27">
      <t>フ</t>
    </rPh>
    <rPh sb="28" eb="29">
      <t>コ</t>
    </rPh>
    <rPh sb="30" eb="32">
      <t>コウザ</t>
    </rPh>
    <rPh sb="33" eb="35">
      <t>シテイ</t>
    </rPh>
    <phoneticPr fontId="9"/>
  </si>
  <si>
    <t>　金　融　機　関　名</t>
    <rPh sb="1" eb="2">
      <t>カネ</t>
    </rPh>
    <rPh sb="3" eb="4">
      <t>トオル</t>
    </rPh>
    <rPh sb="5" eb="6">
      <t>キ</t>
    </rPh>
    <rPh sb="7" eb="8">
      <t>カン</t>
    </rPh>
    <rPh sb="9" eb="10">
      <t>ナ</t>
    </rPh>
    <phoneticPr fontId="9"/>
  </si>
  <si>
    <t>銀行</t>
    <rPh sb="0" eb="2">
      <t>ギンコウ</t>
    </rPh>
    <phoneticPr fontId="9"/>
  </si>
  <si>
    <t>　金　融　機　関　コ　ー　ド</t>
    <rPh sb="1" eb="2">
      <t>カネ</t>
    </rPh>
    <rPh sb="3" eb="4">
      <t>トオル</t>
    </rPh>
    <rPh sb="5" eb="6">
      <t>キ</t>
    </rPh>
    <rPh sb="7" eb="8">
      <t>カン</t>
    </rPh>
    <phoneticPr fontId="9"/>
  </si>
  <si>
    <t>　支　　　店　　　名</t>
    <rPh sb="1" eb="2">
      <t>シ</t>
    </rPh>
    <rPh sb="5" eb="6">
      <t>ミセ</t>
    </rPh>
    <rPh sb="9" eb="10">
      <t>ナ</t>
    </rPh>
    <phoneticPr fontId="9"/>
  </si>
  <si>
    <t>支店</t>
    <rPh sb="0" eb="2">
      <t>シテン</t>
    </rPh>
    <phoneticPr fontId="9"/>
  </si>
  <si>
    <t>　支　　店　　コ　　ー　　ド</t>
    <rPh sb="1" eb="2">
      <t>シ</t>
    </rPh>
    <rPh sb="4" eb="5">
      <t>ミセ</t>
    </rPh>
    <phoneticPr fontId="9"/>
  </si>
  <si>
    <t>　預　　金　　種　　別</t>
    <rPh sb="1" eb="2">
      <t>アズカリ</t>
    </rPh>
    <rPh sb="4" eb="5">
      <t>カネ</t>
    </rPh>
    <rPh sb="7" eb="8">
      <t>シュ</t>
    </rPh>
    <rPh sb="10" eb="11">
      <t>ベツ</t>
    </rPh>
    <phoneticPr fontId="9"/>
  </si>
  <si>
    <t>　口   座   番   号</t>
    <rPh sb="1" eb="2">
      <t>クチ</t>
    </rPh>
    <rPh sb="5" eb="6">
      <t>ザ</t>
    </rPh>
    <rPh sb="9" eb="10">
      <t>バン</t>
    </rPh>
    <rPh sb="13" eb="14">
      <t>ゴウ</t>
    </rPh>
    <phoneticPr fontId="9"/>
  </si>
  <si>
    <t>　口　座　名　義　（カ　ナ）</t>
    <rPh sb="1" eb="2">
      <t>クチ</t>
    </rPh>
    <rPh sb="3" eb="4">
      <t>ザ</t>
    </rPh>
    <rPh sb="5" eb="6">
      <t>ナ</t>
    </rPh>
    <rPh sb="7" eb="8">
      <t>ギ</t>
    </rPh>
    <phoneticPr fontId="9"/>
  </si>
  <si>
    <t>カタカナ</t>
    <phoneticPr fontId="9"/>
  </si>
  <si>
    <t>　口　座　名　義　（漢　字）</t>
    <rPh sb="1" eb="2">
      <t>クチ</t>
    </rPh>
    <rPh sb="3" eb="4">
      <t>ザ</t>
    </rPh>
    <rPh sb="5" eb="6">
      <t>ナ</t>
    </rPh>
    <rPh sb="7" eb="8">
      <t>ギ</t>
    </rPh>
    <rPh sb="10" eb="11">
      <t>カン</t>
    </rPh>
    <rPh sb="12" eb="13">
      <t>ジ</t>
    </rPh>
    <phoneticPr fontId="9"/>
  </si>
  <si>
    <t>※　内容に誤りがありますと振込できない場合がありますので、「口座番号」「口座名義」等につきましては、充分確認をお願いします。</t>
    <rPh sb="2" eb="4">
      <t>ナイヨウ</t>
    </rPh>
    <rPh sb="5" eb="6">
      <t>アヤマ</t>
    </rPh>
    <rPh sb="13" eb="15">
      <t>フリコミ</t>
    </rPh>
    <rPh sb="19" eb="21">
      <t>バアイ</t>
    </rPh>
    <rPh sb="30" eb="34">
      <t>コウザバンゴウ</t>
    </rPh>
    <rPh sb="36" eb="40">
      <t>コウザメイギ</t>
    </rPh>
    <rPh sb="41" eb="42">
      <t>トウ</t>
    </rPh>
    <rPh sb="50" eb="52">
      <t>ジュウブン</t>
    </rPh>
    <rPh sb="52" eb="54">
      <t>カクニン</t>
    </rPh>
    <rPh sb="56" eb="57">
      <t>ネガ</t>
    </rPh>
    <phoneticPr fontId="9"/>
  </si>
  <si>
    <t>（1/3）</t>
    <phoneticPr fontId="9"/>
  </si>
  <si>
    <t>パシフィックコンサルタンツ株式会社</t>
    <phoneticPr fontId="30"/>
  </si>
  <si>
    <t>殿</t>
    <phoneticPr fontId="9"/>
  </si>
  <si>
    <t>１．申請者</t>
    <phoneticPr fontId="9"/>
  </si>
  <si>
    <t>1)</t>
    <phoneticPr fontId="30"/>
  </si>
  <si>
    <t>法人番号（13桁）</t>
  </si>
  <si>
    <t>2)</t>
    <phoneticPr fontId="9"/>
  </si>
  <si>
    <t>法人名</t>
    <phoneticPr fontId="30"/>
  </si>
  <si>
    <t>カナ</t>
    <phoneticPr fontId="30"/>
  </si>
  <si>
    <t>3)</t>
    <phoneticPr fontId="9"/>
  </si>
  <si>
    <t>代表者役職</t>
    <rPh sb="0" eb="3">
      <t>ダイヒョウ</t>
    </rPh>
    <rPh sb="3" eb="5">
      <t>ヤクセィオ</t>
    </rPh>
    <phoneticPr fontId="30"/>
  </si>
  <si>
    <t>4)</t>
    <phoneticPr fontId="9"/>
  </si>
  <si>
    <t>代表者氏名</t>
    <rPh sb="0" eb="3">
      <t>ダイヒョウ</t>
    </rPh>
    <rPh sb="3" eb="5">
      <t>シメイ</t>
    </rPh>
    <phoneticPr fontId="30"/>
  </si>
  <si>
    <t>5)</t>
    <phoneticPr fontId="9"/>
  </si>
  <si>
    <t>住所</t>
    <rPh sb="0" eb="2">
      <t>ジュウセィオ</t>
    </rPh>
    <phoneticPr fontId="9"/>
  </si>
  <si>
    <t>〒番号</t>
    <rPh sb="1" eb="3">
      <t>バンゴウ</t>
    </rPh>
    <phoneticPr fontId="30"/>
  </si>
  <si>
    <t>住所（都道府県）</t>
  </si>
  <si>
    <t>住所（市区町村以下）</t>
    <rPh sb="0" eb="2">
      <t>j</t>
    </rPh>
    <rPh sb="3" eb="7">
      <t>シクチョウソン</t>
    </rPh>
    <rPh sb="7" eb="9">
      <t>イカ</t>
    </rPh>
    <phoneticPr fontId="30"/>
  </si>
  <si>
    <t>実務担当者</t>
    <rPh sb="0" eb="2">
      <t>ジツム</t>
    </rPh>
    <rPh sb="2" eb="5">
      <t>タントウシャ</t>
    </rPh>
    <rPh sb="4" eb="5">
      <t>シャ</t>
    </rPh>
    <phoneticPr fontId="30"/>
  </si>
  <si>
    <t>所属部署</t>
    <phoneticPr fontId="30"/>
  </si>
  <si>
    <t>役職</t>
    <rPh sb="0" eb="2">
      <t>ヤクショクメイ</t>
    </rPh>
    <phoneticPr fontId="30"/>
  </si>
  <si>
    <t>氏名</t>
    <rPh sb="0" eb="2">
      <t>シメイ</t>
    </rPh>
    <phoneticPr fontId="30"/>
  </si>
  <si>
    <t>メールアドレス</t>
    <phoneticPr fontId="9"/>
  </si>
  <si>
    <t>電話番号</t>
    <rPh sb="0" eb="4">
      <t>デンワバンゴウ</t>
    </rPh>
    <phoneticPr fontId="30"/>
  </si>
  <si>
    <t>FAX番号</t>
    <rPh sb="3" eb="5">
      <t>デンワバンゴウ</t>
    </rPh>
    <phoneticPr fontId="30"/>
  </si>
  <si>
    <t>6)</t>
    <phoneticPr fontId="9"/>
  </si>
  <si>
    <t>販売事業者登録番号</t>
    <phoneticPr fontId="30"/>
  </si>
  <si>
    <t>２．共同申請者</t>
    <phoneticPr fontId="9"/>
  </si>
  <si>
    <t>1)</t>
    <phoneticPr fontId="9"/>
  </si>
  <si>
    <t>共同申請者の有無</t>
    <rPh sb="4" eb="5">
      <t>sy</t>
    </rPh>
    <rPh sb="6" eb="8">
      <t>ウム</t>
    </rPh>
    <phoneticPr fontId="9"/>
  </si>
  <si>
    <t>2)</t>
    <phoneticPr fontId="30"/>
  </si>
  <si>
    <t>住所（都道府県）</t>
    <rPh sb="0" eb="2">
      <t>j</t>
    </rPh>
    <rPh sb="3" eb="7">
      <t>トドウフケン</t>
    </rPh>
    <phoneticPr fontId="30"/>
  </si>
  <si>
    <t>所属部署</t>
    <rPh sb="0" eb="3">
      <t>ヤクショクメイ</t>
    </rPh>
    <phoneticPr fontId="30"/>
  </si>
  <si>
    <t>7)</t>
    <phoneticPr fontId="9"/>
  </si>
  <si>
    <t>法人名</t>
  </si>
  <si>
    <t>担当者</t>
    <rPh sb="2" eb="3">
      <t>シャ</t>
    </rPh>
    <phoneticPr fontId="30"/>
  </si>
  <si>
    <t>所属部署</t>
    <rPh sb="0" eb="2">
      <t>シメイ</t>
    </rPh>
    <phoneticPr fontId="30"/>
  </si>
  <si>
    <t>役職</t>
    <rPh sb="0" eb="2">
      <t>ヤク</t>
    </rPh>
    <phoneticPr fontId="30"/>
  </si>
  <si>
    <t>住所</t>
    <rPh sb="0" eb="2">
      <t>j</t>
    </rPh>
    <phoneticPr fontId="30"/>
  </si>
  <si>
    <t>携帯電話番号</t>
    <rPh sb="0" eb="2">
      <t>ケイタイ</t>
    </rPh>
    <rPh sb="2" eb="6">
      <t>デンワバンゴウ</t>
    </rPh>
    <phoneticPr fontId="30"/>
  </si>
  <si>
    <t>４．事業の概要</t>
    <rPh sb="2" eb="4">
      <t>ジギョウ</t>
    </rPh>
    <rPh sb="5" eb="7">
      <t>ガイヨウ</t>
    </rPh>
    <phoneticPr fontId="9"/>
  </si>
  <si>
    <t>事業区分</t>
    <rPh sb="0" eb="4">
      <t>ジギョウ</t>
    </rPh>
    <phoneticPr fontId="30"/>
  </si>
  <si>
    <t>通信機器のメーカー名</t>
    <rPh sb="0" eb="2">
      <t>ツウシン</t>
    </rPh>
    <rPh sb="2" eb="4">
      <t>キキ</t>
    </rPh>
    <rPh sb="9" eb="10">
      <t>メイ</t>
    </rPh>
    <phoneticPr fontId="9"/>
  </si>
  <si>
    <t>過去、本予算に係る構造改善事業の補助金を受けたことがありますか？</t>
    <rPh sb="0" eb="2">
      <t>カコ</t>
    </rPh>
    <rPh sb="3" eb="4">
      <t>ホン</t>
    </rPh>
    <rPh sb="4" eb="6">
      <t>ヨサン</t>
    </rPh>
    <rPh sb="7" eb="8">
      <t>カカ</t>
    </rPh>
    <rPh sb="9" eb="11">
      <t>コウゾウ</t>
    </rPh>
    <rPh sb="11" eb="13">
      <t>カイゼン</t>
    </rPh>
    <rPh sb="13" eb="15">
      <t>ジギョウ</t>
    </rPh>
    <rPh sb="16" eb="19">
      <t>ホジョキン</t>
    </rPh>
    <rPh sb="20" eb="21">
      <t>ウ</t>
    </rPh>
    <phoneticPr fontId="9"/>
  </si>
  <si>
    <t>受けたことがある場合は、その交付決定番号を記載</t>
    <rPh sb="0" eb="1">
      <t>ウ</t>
    </rPh>
    <rPh sb="8" eb="10">
      <t>バアイ</t>
    </rPh>
    <rPh sb="14" eb="16">
      <t>コウフ</t>
    </rPh>
    <rPh sb="16" eb="18">
      <t>ケッテイ</t>
    </rPh>
    <rPh sb="18" eb="20">
      <t>バンゴウ</t>
    </rPh>
    <rPh sb="21" eb="23">
      <t>キサイ</t>
    </rPh>
    <phoneticPr fontId="9"/>
  </si>
  <si>
    <t>・・・・・・・・・・・・</t>
    <phoneticPr fontId="9"/>
  </si>
  <si>
    <t>令和5年度補正「配送合理化」の申請をしていますか？</t>
    <rPh sb="0" eb="2">
      <t>レイワ</t>
    </rPh>
    <rPh sb="3" eb="5">
      <t>ネンド</t>
    </rPh>
    <rPh sb="5" eb="7">
      <t>ホセイ</t>
    </rPh>
    <rPh sb="8" eb="10">
      <t>ハイソウ</t>
    </rPh>
    <rPh sb="10" eb="13">
      <t>ゴウリカ</t>
    </rPh>
    <rPh sb="15" eb="17">
      <t>シンセイ</t>
    </rPh>
    <phoneticPr fontId="9"/>
  </si>
  <si>
    <t>申請をしている場合の申請数を記載</t>
    <rPh sb="0" eb="2">
      <t>シンセイ</t>
    </rPh>
    <rPh sb="7" eb="9">
      <t>バアイ</t>
    </rPh>
    <rPh sb="10" eb="12">
      <t>シンセイ</t>
    </rPh>
    <rPh sb="12" eb="13">
      <t>スウ</t>
    </rPh>
    <rPh sb="14" eb="16">
      <t>キサイ</t>
    </rPh>
    <phoneticPr fontId="9"/>
  </si>
  <si>
    <t>上記配送合理化と今回の構造改善の物件は重複していない</t>
    <rPh sb="0" eb="2">
      <t>ジョウキ</t>
    </rPh>
    <rPh sb="2" eb="4">
      <t>ハイソウ</t>
    </rPh>
    <rPh sb="4" eb="7">
      <t>ゴウリカ</t>
    </rPh>
    <rPh sb="8" eb="10">
      <t>コンカイ</t>
    </rPh>
    <rPh sb="11" eb="13">
      <t>コウゾウ</t>
    </rPh>
    <rPh sb="13" eb="15">
      <t>カイゼン</t>
    </rPh>
    <rPh sb="16" eb="18">
      <t>ブッケン</t>
    </rPh>
    <rPh sb="19" eb="21">
      <t>ジュウフク</t>
    </rPh>
    <phoneticPr fontId="9"/>
  </si>
  <si>
    <t>（2/3）</t>
    <phoneticPr fontId="9"/>
  </si>
  <si>
    <t>５．通信機器等設置に関する計画及び基準</t>
    <phoneticPr fontId="9"/>
  </si>
  <si>
    <t xml:space="preserve"> 顧客件数を入力して下さい</t>
    <rPh sb="1" eb="5">
      <t>コキャク</t>
    </rPh>
    <rPh sb="6" eb="8">
      <t>ニュウリョク</t>
    </rPh>
    <rPh sb="10" eb="11">
      <t>クダサイ</t>
    </rPh>
    <phoneticPr fontId="30"/>
  </si>
  <si>
    <t>（直近の液化石油ガス販売事業報告に記載した一般消費者等の数）</t>
    <rPh sb="1" eb="3">
      <t>チョッキン</t>
    </rPh>
    <rPh sb="4" eb="6">
      <t>エキカ</t>
    </rPh>
    <rPh sb="6" eb="8">
      <t>セキユ</t>
    </rPh>
    <rPh sb="10" eb="12">
      <t>ハンバイ</t>
    </rPh>
    <rPh sb="12" eb="15">
      <t>ジギョウシャ</t>
    </rPh>
    <rPh sb="15" eb="17">
      <t>ホウコク</t>
    </rPh>
    <rPh sb="18" eb="20">
      <t>キサイ</t>
    </rPh>
    <rPh sb="22" eb="24">
      <t>イッパン</t>
    </rPh>
    <rPh sb="24" eb="27">
      <t>ショウヒシャ</t>
    </rPh>
    <rPh sb="27" eb="28">
      <t>トウ</t>
    </rPh>
    <rPh sb="29" eb="30">
      <t>スウ</t>
    </rPh>
    <phoneticPr fontId="9"/>
  </si>
  <si>
    <t>遠隔開閉栓等システム構築事業を導入したい場合</t>
    <phoneticPr fontId="30"/>
  </si>
  <si>
    <t>① 導入済みの集中監視件数</t>
    <phoneticPr fontId="9"/>
  </si>
  <si>
    <t>a． 現行導入率は</t>
    <phoneticPr fontId="9"/>
  </si>
  <si>
    <t>％になります</t>
    <phoneticPr fontId="9"/>
  </si>
  <si>
    <t>b． 現行導入率（配送合理化加味）は</t>
    <phoneticPr fontId="9"/>
  </si>
  <si>
    <t>ｂ． 事業完了後の導入率は、</t>
    <phoneticPr fontId="9"/>
  </si>
  <si>
    <t>となるように計画して下さい</t>
    <rPh sb="10" eb="11">
      <t>クダサイ</t>
    </rPh>
    <phoneticPr fontId="30"/>
  </si>
  <si>
    <t>ｃ． 新規導入数の下限は、顧客数の１０％（上限８００件）なので、</t>
    <phoneticPr fontId="9"/>
  </si>
  <si>
    <t>件 以上として下さい</t>
    <rPh sb="0" eb="1">
      <t>ケン</t>
    </rPh>
    <phoneticPr fontId="9"/>
  </si>
  <si>
    <t>件 以下として下さい</t>
    <rPh sb="0" eb="1">
      <t>ケン</t>
    </rPh>
    <rPh sb="2" eb="4">
      <t>イカ</t>
    </rPh>
    <phoneticPr fontId="9"/>
  </si>
  <si>
    <t>② 今回導入したい件数</t>
    <phoneticPr fontId="30"/>
  </si>
  <si>
    <t>（上限800件にて申請）</t>
    <rPh sb="1" eb="3">
      <t>ジョウゲン</t>
    </rPh>
    <rPh sb="6" eb="7">
      <t>ケン</t>
    </rPh>
    <rPh sb="9" eb="11">
      <t>シンセイ</t>
    </rPh>
    <phoneticPr fontId="9"/>
  </si>
  <si>
    <t>遠隔検針システム構築事業を導入したい場合</t>
    <phoneticPr fontId="30"/>
  </si>
  <si>
    <t>① 導入済の遠隔検針システム(集中監視)件数</t>
    <phoneticPr fontId="30"/>
  </si>
  <si>
    <t>ａ． 現行導入率は</t>
    <phoneticPr fontId="9"/>
  </si>
  <si>
    <t>（3/3）</t>
    <phoneticPr fontId="9"/>
  </si>
  <si>
    <t>補助率の決定</t>
    <rPh sb="0" eb="3">
      <t>ホジョ</t>
    </rPh>
    <rPh sb="4" eb="6">
      <t>ケッテイ</t>
    </rPh>
    <phoneticPr fontId="9"/>
  </si>
  <si>
    <t>中小企業である</t>
    <rPh sb="0" eb="4">
      <t>チュウ</t>
    </rPh>
    <phoneticPr fontId="9"/>
  </si>
  <si>
    <t>現行導入率は30％未満である</t>
    <phoneticPr fontId="9"/>
  </si>
  <si>
    <t>となります。</t>
  </si>
  <si>
    <t>補助金算出明細</t>
    <rPh sb="0" eb="3">
      <t>ホジョキン</t>
    </rPh>
    <rPh sb="3" eb="5">
      <t>サンシュツ</t>
    </rPh>
    <rPh sb="5" eb="7">
      <t>メイサイ</t>
    </rPh>
    <phoneticPr fontId="9"/>
  </si>
  <si>
    <t>（単位：円）</t>
    <rPh sb="1" eb="3">
      <t>タンイ</t>
    </rPh>
    <rPh sb="4" eb="5">
      <t>エン</t>
    </rPh>
    <phoneticPr fontId="9"/>
  </si>
  <si>
    <t>７．スケジュール、事業効果など</t>
    <phoneticPr fontId="9"/>
  </si>
  <si>
    <t>補助事業に要する経費</t>
    <rPh sb="0" eb="2">
      <t>ホジョ</t>
    </rPh>
    <rPh sb="2" eb="4">
      <t>ジギョウ</t>
    </rPh>
    <rPh sb="5" eb="6">
      <t>ヨウ</t>
    </rPh>
    <rPh sb="8" eb="10">
      <t>ケイヒ</t>
    </rPh>
    <phoneticPr fontId="9"/>
  </si>
  <si>
    <t>補助対象経費</t>
    <rPh sb="0" eb="2">
      <t>ホジョ</t>
    </rPh>
    <rPh sb="2" eb="4">
      <t>タイショウ</t>
    </rPh>
    <rPh sb="4" eb="6">
      <t>ケイヒ</t>
    </rPh>
    <phoneticPr fontId="9"/>
  </si>
  <si>
    <t>事業効果額</t>
    <rPh sb="0" eb="2">
      <t>ジギョウ</t>
    </rPh>
    <rPh sb="2" eb="4">
      <t>コウカ</t>
    </rPh>
    <rPh sb="4" eb="5">
      <t>ガク</t>
    </rPh>
    <phoneticPr fontId="9"/>
  </si>
  <si>
    <t>事業効果額（円/件）　＝</t>
    <rPh sb="0" eb="2">
      <t>ジギョウ</t>
    </rPh>
    <rPh sb="2" eb="4">
      <t>コウカ</t>
    </rPh>
    <rPh sb="4" eb="5">
      <t>ガク</t>
    </rPh>
    <rPh sb="6" eb="7">
      <t>エン</t>
    </rPh>
    <rPh sb="8" eb="9">
      <t>ケン</t>
    </rPh>
    <phoneticPr fontId="9"/>
  </si>
  <si>
    <t>補助対象経費額</t>
    <rPh sb="0" eb="6">
      <t>ホジョタイショウケイヒ</t>
    </rPh>
    <rPh sb="6" eb="7">
      <t>ガク</t>
    </rPh>
    <phoneticPr fontId="9"/>
  </si>
  <si>
    <t>円/件</t>
    <rPh sb="0" eb="1">
      <t>エン</t>
    </rPh>
    <rPh sb="2" eb="3">
      <t>ケン</t>
    </rPh>
    <phoneticPr fontId="9"/>
  </si>
  <si>
    <t>機器等設置予定件数</t>
    <rPh sb="0" eb="2">
      <t>キキ</t>
    </rPh>
    <rPh sb="2" eb="3">
      <t>トウ</t>
    </rPh>
    <rPh sb="3" eb="5">
      <t>セッチ</t>
    </rPh>
    <rPh sb="5" eb="7">
      <t>ヨテイ</t>
    </rPh>
    <rPh sb="7" eb="9">
      <t>ケンスウ</t>
    </rPh>
    <phoneticPr fontId="9"/>
  </si>
  <si>
    <t>3)</t>
    <phoneticPr fontId="30"/>
  </si>
  <si>
    <t>事業完了日</t>
    <phoneticPr fontId="30"/>
  </si>
  <si>
    <t>注）</t>
    <rPh sb="0" eb="1">
      <t>チュウ</t>
    </rPh>
    <phoneticPr fontId="9"/>
  </si>
  <si>
    <t>交付決定日</t>
    <rPh sb="0" eb="5">
      <t>コウフレイワ</t>
    </rPh>
    <phoneticPr fontId="30"/>
  </si>
  <si>
    <t>申請者の情報</t>
    <rPh sb="0" eb="3">
      <t>シンセイ</t>
    </rPh>
    <rPh sb="4" eb="6">
      <t>ジョウホウ</t>
    </rPh>
    <phoneticPr fontId="9"/>
  </si>
  <si>
    <t>代表者氏名</t>
    <rPh sb="0" eb="3">
      <t>ダイヒョウ</t>
    </rPh>
    <rPh sb="3" eb="5">
      <t>シメイ</t>
    </rPh>
    <phoneticPr fontId="9"/>
  </si>
  <si>
    <t>共同申請者の情報</t>
    <rPh sb="0" eb="2">
      <t>キョウドウ</t>
    </rPh>
    <rPh sb="2" eb="5">
      <t>シンセイ</t>
    </rPh>
    <rPh sb="6" eb="8">
      <t>ジョウホウ</t>
    </rPh>
    <phoneticPr fontId="9"/>
  </si>
  <si>
    <t>計画変更等の背景</t>
    <rPh sb="0" eb="5">
      <t>ケイカク</t>
    </rPh>
    <rPh sb="6" eb="8">
      <t>ハイケイ</t>
    </rPh>
    <phoneticPr fontId="9"/>
  </si>
  <si>
    <t>計画変更等の事項</t>
    <rPh sb="0" eb="5">
      <t>ケイカク</t>
    </rPh>
    <phoneticPr fontId="9"/>
  </si>
  <si>
    <t>計画変更等の理由</t>
    <rPh sb="0" eb="5">
      <t>ケイカク</t>
    </rPh>
    <rPh sb="6" eb="8">
      <t>リユウ</t>
    </rPh>
    <phoneticPr fontId="9"/>
  </si>
  <si>
    <t>添付書類</t>
    <rPh sb="0" eb="4">
      <t>テンプ</t>
    </rPh>
    <phoneticPr fontId="9"/>
  </si>
  <si>
    <t>住所（都道府県以下）</t>
    <rPh sb="0" eb="2">
      <t>j</t>
    </rPh>
    <rPh sb="3" eb="7">
      <t>トドウフケン</t>
    </rPh>
    <rPh sb="7" eb="9">
      <t>イカ</t>
    </rPh>
    <phoneticPr fontId="30"/>
  </si>
  <si>
    <t>遠隔開閉栓等システム構築事業</t>
    <phoneticPr fontId="30"/>
  </si>
  <si>
    <t>遠隔検針システム構築事業</t>
    <phoneticPr fontId="30"/>
  </si>
  <si>
    <t>通信機器等設置に関する計画及び基準</t>
    <phoneticPr fontId="9"/>
  </si>
  <si>
    <t>申請時</t>
    <rPh sb="0" eb="3">
      <t>シンセイ</t>
    </rPh>
    <phoneticPr fontId="9"/>
  </si>
  <si>
    <t>顧客件数</t>
    <rPh sb="0" eb="4">
      <t>コキャク</t>
    </rPh>
    <phoneticPr fontId="9"/>
  </si>
  <si>
    <t>事業区分１</t>
    <rPh sb="0" eb="4">
      <t>ジギョウ</t>
    </rPh>
    <phoneticPr fontId="9"/>
  </si>
  <si>
    <t>導入済みの集中監視件数</t>
    <rPh sb="0" eb="2">
      <t>ドウニュウ</t>
    </rPh>
    <rPh sb="2" eb="3">
      <t>ズ</t>
    </rPh>
    <rPh sb="5" eb="7">
      <t>シュウチュウ</t>
    </rPh>
    <rPh sb="7" eb="9">
      <t>カンシ</t>
    </rPh>
    <rPh sb="9" eb="11">
      <t>ケンスウ</t>
    </rPh>
    <phoneticPr fontId="9"/>
  </si>
  <si>
    <t>申請した導入件数</t>
    <rPh sb="0" eb="2">
      <t>シンセイ</t>
    </rPh>
    <rPh sb="4" eb="6">
      <t>ドウニュウ</t>
    </rPh>
    <rPh sb="6" eb="8">
      <t>ケンスウ</t>
    </rPh>
    <phoneticPr fontId="9"/>
  </si>
  <si>
    <t>事業区分２</t>
    <rPh sb="0" eb="1">
      <t>ジギョウクブ</t>
    </rPh>
    <phoneticPr fontId="9"/>
  </si>
  <si>
    <t>導入済の遠隔検針システム(集中監視)件数</t>
    <phoneticPr fontId="9"/>
  </si>
  <si>
    <t>申請した導入件数</t>
    <phoneticPr fontId="9"/>
  </si>
  <si>
    <t>スケジュール</t>
    <phoneticPr fontId="9"/>
  </si>
  <si>
    <t xml:space="preserve"> 殿</t>
    <phoneticPr fontId="9"/>
  </si>
  <si>
    <t>交付決定日</t>
    <rPh sb="0" eb="5">
      <t>コウフ</t>
    </rPh>
    <phoneticPr fontId="30"/>
  </si>
  <si>
    <t>補助金交付番号</t>
    <rPh sb="0" eb="4">
      <t>コウフケt</t>
    </rPh>
    <rPh sb="4" eb="6">
      <t>バンゴウ</t>
    </rPh>
    <phoneticPr fontId="30"/>
  </si>
  <si>
    <t>１．補助事業者</t>
    <rPh sb="2" eb="7">
      <t>ホジョ</t>
    </rPh>
    <phoneticPr fontId="9"/>
  </si>
  <si>
    <t>実務担当者</t>
    <rPh sb="0" eb="5">
      <t>ジテゥ</t>
    </rPh>
    <phoneticPr fontId="30"/>
  </si>
  <si>
    <t>所属部署</t>
    <rPh sb="0" eb="4">
      <t>ショゾク</t>
    </rPh>
    <phoneticPr fontId="30"/>
  </si>
  <si>
    <t>メールアドレス</t>
    <phoneticPr fontId="30"/>
  </si>
  <si>
    <t>電話番号</t>
    <rPh sb="0" eb="4">
      <t>デンワ</t>
    </rPh>
    <phoneticPr fontId="30"/>
  </si>
  <si>
    <t>FAX番号</t>
    <rPh sb="3" eb="5">
      <t>バンゴウ</t>
    </rPh>
    <phoneticPr fontId="30"/>
  </si>
  <si>
    <t>３．実施した内容</t>
    <rPh sb="2" eb="4">
      <t>ジッシ</t>
    </rPh>
    <rPh sb="6" eb="8">
      <t>ナイヨウ</t>
    </rPh>
    <phoneticPr fontId="9"/>
  </si>
  <si>
    <t>実施内容</t>
    <rPh sb="0" eb="4">
      <t>ジッセィ</t>
    </rPh>
    <phoneticPr fontId="30"/>
  </si>
  <si>
    <t>事業区分１</t>
    <rPh sb="0" eb="2">
      <t>ジギョウ</t>
    </rPh>
    <rPh sb="2" eb="4">
      <t>クブン</t>
    </rPh>
    <phoneticPr fontId="30"/>
  </si>
  <si>
    <t>遠隔開閉栓等システム構築事業を導入した場合</t>
    <phoneticPr fontId="30"/>
  </si>
  <si>
    <t>①交付申請書で計画した導入件数</t>
    <rPh sb="1" eb="3">
      <t>コウフ</t>
    </rPh>
    <rPh sb="3" eb="6">
      <t>シンセイショ</t>
    </rPh>
    <rPh sb="7" eb="9">
      <t>ケイカク</t>
    </rPh>
    <rPh sb="11" eb="13">
      <t>ドウニュウ</t>
    </rPh>
    <phoneticPr fontId="30"/>
  </si>
  <si>
    <r>
      <t>②変更した導入件数</t>
    </r>
    <r>
      <rPr>
        <sz val="10"/>
        <color rgb="FFFF0000"/>
        <rFont val="ＭＳ Ｐゴシック"/>
        <family val="3"/>
        <charset val="128"/>
      </rPr>
      <t>（無ければ未記載）</t>
    </r>
    <rPh sb="1" eb="3">
      <t>ヘンコウ</t>
    </rPh>
    <rPh sb="5" eb="7">
      <t>ドウニュウ</t>
    </rPh>
    <rPh sb="7" eb="9">
      <t>ケンスウ</t>
    </rPh>
    <rPh sb="10" eb="11">
      <t>ナ</t>
    </rPh>
    <rPh sb="14" eb="17">
      <t>ミキサイ</t>
    </rPh>
    <phoneticPr fontId="30"/>
  </si>
  <si>
    <t>差異・・・</t>
    <rPh sb="0" eb="2">
      <t>サイ</t>
    </rPh>
    <phoneticPr fontId="30"/>
  </si>
  <si>
    <t>※計画変更がなければこの日付の記載は不要</t>
    <rPh sb="1" eb="3">
      <t>ケイカク</t>
    </rPh>
    <rPh sb="3" eb="5">
      <t>ヘンコウ</t>
    </rPh>
    <rPh sb="12" eb="14">
      <t>ヒヅケ</t>
    </rPh>
    <rPh sb="15" eb="17">
      <t>キサイ</t>
    </rPh>
    <rPh sb="18" eb="20">
      <t>フヨウ</t>
    </rPh>
    <phoneticPr fontId="30"/>
  </si>
  <si>
    <t>③今回、設置し稼働した導入件数</t>
    <rPh sb="1" eb="3">
      <t>コンカイ</t>
    </rPh>
    <rPh sb="4" eb="6">
      <t>セッチ</t>
    </rPh>
    <rPh sb="7" eb="9">
      <t>カドウ</t>
    </rPh>
    <rPh sb="11" eb="13">
      <t>ドウニュウ</t>
    </rPh>
    <rPh sb="13" eb="15">
      <t>ケンスウ</t>
    </rPh>
    <phoneticPr fontId="30"/>
  </si>
  <si>
    <t>事業区分２</t>
    <rPh sb="0" eb="2">
      <t>ジギョウ</t>
    </rPh>
    <rPh sb="2" eb="4">
      <t>クブン</t>
    </rPh>
    <phoneticPr fontId="30"/>
  </si>
  <si>
    <t>遠隔検針システム構築事業を導入した場合</t>
    <phoneticPr fontId="30"/>
  </si>
  <si>
    <t>①交付申請書で計画した導入件数</t>
    <rPh sb="1" eb="3">
      <t>コウフ</t>
    </rPh>
    <rPh sb="3" eb="6">
      <t>シンセイショ</t>
    </rPh>
    <rPh sb="7" eb="9">
      <t>ケイカク</t>
    </rPh>
    <rPh sb="11" eb="13">
      <t>ドウニュウ</t>
    </rPh>
    <rPh sb="13" eb="15">
      <t>ケンスウ</t>
    </rPh>
    <phoneticPr fontId="30"/>
  </si>
  <si>
    <t>事業期間</t>
    <rPh sb="0" eb="2">
      <t>ジギョウ</t>
    </rPh>
    <rPh sb="2" eb="4">
      <t>キカン</t>
    </rPh>
    <phoneticPr fontId="30"/>
  </si>
  <si>
    <t>事業開始日</t>
    <rPh sb="0" eb="2">
      <t>ジギョウ</t>
    </rPh>
    <rPh sb="2" eb="4">
      <t>カイシ</t>
    </rPh>
    <rPh sb="4" eb="5">
      <t>ヒ</t>
    </rPh>
    <phoneticPr fontId="30"/>
  </si>
  <si>
    <t>事業完了日</t>
    <rPh sb="0" eb="2">
      <t>ジギョウ</t>
    </rPh>
    <rPh sb="2" eb="4">
      <t>カンリョウ</t>
    </rPh>
    <rPh sb="4" eb="5">
      <t>ヒ</t>
    </rPh>
    <phoneticPr fontId="30"/>
  </si>
  <si>
    <t>４．補助事業に要する経費、補助対象経費及び補助金交付申請額</t>
    <phoneticPr fontId="9"/>
  </si>
  <si>
    <t>当初計画</t>
    <rPh sb="0" eb="2">
      <t>トウショ</t>
    </rPh>
    <rPh sb="2" eb="4">
      <t>ケイカク</t>
    </rPh>
    <phoneticPr fontId="30"/>
  </si>
  <si>
    <t>補助事業に要する経費</t>
    <rPh sb="5" eb="6">
      <t>ヨウセィ</t>
    </rPh>
    <phoneticPr fontId="30"/>
  </si>
  <si>
    <t>交付決定額</t>
    <rPh sb="2" eb="4">
      <t>ケッテイ</t>
    </rPh>
    <phoneticPr fontId="30"/>
  </si>
  <si>
    <r>
      <t xml:space="preserve">計画変更
</t>
    </r>
    <r>
      <rPr>
        <sz val="10"/>
        <color rgb="FFFF0000"/>
        <rFont val="ＭＳ Ｐゴシック"/>
        <family val="3"/>
        <charset val="128"/>
      </rPr>
      <t>（変更した場合のみ記載）</t>
    </r>
    <rPh sb="0" eb="2">
      <t>ケイカク</t>
    </rPh>
    <rPh sb="2" eb="4">
      <t>ヘンコウ</t>
    </rPh>
    <rPh sb="7" eb="9">
      <t>ヘンコウ</t>
    </rPh>
    <rPh sb="11" eb="13">
      <t>バアイ</t>
    </rPh>
    <rPh sb="15" eb="17">
      <t>キサイ</t>
    </rPh>
    <phoneticPr fontId="30"/>
  </si>
  <si>
    <t>交付決定額</t>
    <phoneticPr fontId="30"/>
  </si>
  <si>
    <t>実績報告額</t>
    <rPh sb="0" eb="4">
      <t>ジッセキ</t>
    </rPh>
    <phoneticPr fontId="30"/>
  </si>
  <si>
    <t>差額</t>
    <rPh sb="0" eb="2">
      <t>サガク</t>
    </rPh>
    <phoneticPr fontId="30"/>
  </si>
  <si>
    <t>実績報告額</t>
    <phoneticPr fontId="30"/>
  </si>
  <si>
    <t>事前チェックリスト</t>
    <rPh sb="0" eb="2">
      <t>ジゼン</t>
    </rPh>
    <phoneticPr fontId="60"/>
  </si>
  <si>
    <t>提出様式</t>
    <rPh sb="0" eb="2">
      <t>テイシュツ</t>
    </rPh>
    <rPh sb="2" eb="4">
      <t>ヨウシキ</t>
    </rPh>
    <phoneticPr fontId="60"/>
  </si>
  <si>
    <t>申請日</t>
    <rPh sb="0" eb="3">
      <t>シンセイヒ</t>
    </rPh>
    <phoneticPr fontId="60"/>
  </si>
  <si>
    <t>理事長名</t>
    <rPh sb="0" eb="3">
      <t>リジチョウ</t>
    </rPh>
    <rPh sb="3" eb="4">
      <t>メイ</t>
    </rPh>
    <phoneticPr fontId="60"/>
  </si>
  <si>
    <t>申請基本情報</t>
    <rPh sb="0" eb="2">
      <t>シンセイ</t>
    </rPh>
    <rPh sb="2" eb="4">
      <t>キホン</t>
    </rPh>
    <rPh sb="4" eb="6">
      <t>ジョウホウ</t>
    </rPh>
    <phoneticPr fontId="60"/>
  </si>
  <si>
    <t>1.申請事業者</t>
    <rPh sb="2" eb="7">
      <t>シンセイジギョウシャ</t>
    </rPh>
    <phoneticPr fontId="60"/>
  </si>
  <si>
    <t>１３ケタの法人番号 ※【登記事項証明書記載の会社法人番号（１２ケタ）とは異なる】　</t>
    <phoneticPr fontId="60"/>
  </si>
  <si>
    <t>液化石油ガス販売事業者登録番号が登録書と一致している</t>
    <rPh sb="16" eb="18">
      <t>トウロク</t>
    </rPh>
    <rPh sb="18" eb="19">
      <t>ショ</t>
    </rPh>
    <rPh sb="20" eb="22">
      <t>イッチ</t>
    </rPh>
    <phoneticPr fontId="60"/>
  </si>
  <si>
    <r>
      <t>申請者の役職名が登記事項証明書記載の役職名と一致している</t>
    </r>
    <r>
      <rPr>
        <sz val="8"/>
        <color rgb="FFFF0000"/>
        <rFont val="ＭＳ Ｐゴシック"/>
        <family val="3"/>
        <charset val="128"/>
      </rPr>
      <t>(代表取締役）</t>
    </r>
    <rPh sb="29" eb="31">
      <t>ダイヒョウ</t>
    </rPh>
    <rPh sb="31" eb="34">
      <t>トリシマリヤク</t>
    </rPh>
    <phoneticPr fontId="60"/>
  </si>
  <si>
    <t>申請者の記入欄を全て記入した　</t>
  </si>
  <si>
    <t>実務担当窓口の記入欄を全て記入した</t>
    <rPh sb="0" eb="2">
      <t>ジツム</t>
    </rPh>
    <phoneticPr fontId="60"/>
  </si>
  <si>
    <t>2.共同申請事業者</t>
    <rPh sb="2" eb="4">
      <t>キョウドウ</t>
    </rPh>
    <rPh sb="4" eb="6">
      <t>シンセイ</t>
    </rPh>
    <rPh sb="6" eb="9">
      <t>ジギョウシャ</t>
    </rPh>
    <phoneticPr fontId="60"/>
  </si>
  <si>
    <t>あり/なし</t>
    <phoneticPr fontId="60"/>
  </si>
  <si>
    <t>あり</t>
    <phoneticPr fontId="60"/>
  </si>
  <si>
    <t>共同申請者の記入欄を全て記入した</t>
    <rPh sb="0" eb="2">
      <t>キョウドウ</t>
    </rPh>
    <rPh sb="2" eb="4">
      <t>シンセイ</t>
    </rPh>
    <rPh sb="4" eb="5">
      <t>シャ</t>
    </rPh>
    <rPh sb="6" eb="8">
      <t>キニュウ</t>
    </rPh>
    <rPh sb="8" eb="9">
      <t>ラン</t>
    </rPh>
    <rPh sb="10" eb="11">
      <t>スベ</t>
    </rPh>
    <rPh sb="12" eb="14">
      <t>キニュウ</t>
    </rPh>
    <phoneticPr fontId="60"/>
  </si>
  <si>
    <t>登記事項証明書の添付</t>
    <rPh sb="0" eb="4">
      <t>トウキジコウ</t>
    </rPh>
    <rPh sb="4" eb="7">
      <t>ショウメイショ</t>
    </rPh>
    <rPh sb="8" eb="10">
      <t>テンプ</t>
    </rPh>
    <phoneticPr fontId="60"/>
  </si>
  <si>
    <t>納税証明書の添付</t>
    <rPh sb="0" eb="2">
      <t>ノウゼイ</t>
    </rPh>
    <rPh sb="2" eb="5">
      <t>ショウメイショ</t>
    </rPh>
    <rPh sb="6" eb="8">
      <t>テンプ</t>
    </rPh>
    <phoneticPr fontId="60"/>
  </si>
  <si>
    <t>課税証明書類の添付</t>
    <rPh sb="0" eb="6">
      <t>カゼイショウメイショルイ</t>
    </rPh>
    <rPh sb="7" eb="9">
      <t>テンプ</t>
    </rPh>
    <phoneticPr fontId="60"/>
  </si>
  <si>
    <t>液化石油ガス販売事業者登録証の添付</t>
    <rPh sb="0" eb="2">
      <t>エキカ</t>
    </rPh>
    <rPh sb="2" eb="4">
      <t>セキユ</t>
    </rPh>
    <rPh sb="6" eb="8">
      <t>ハンバイ</t>
    </rPh>
    <rPh sb="8" eb="10">
      <t>ジギョウ</t>
    </rPh>
    <rPh sb="10" eb="11">
      <t>シャ</t>
    </rPh>
    <rPh sb="11" eb="13">
      <t>トウロク</t>
    </rPh>
    <rPh sb="13" eb="14">
      <t>ショウ</t>
    </rPh>
    <rPh sb="15" eb="17">
      <t>テンプ</t>
    </rPh>
    <phoneticPr fontId="60"/>
  </si>
  <si>
    <t>液化石油ガス販売事業報告書の添付</t>
    <rPh sb="0" eb="2">
      <t>エキカ</t>
    </rPh>
    <rPh sb="2" eb="4">
      <t>セキユ</t>
    </rPh>
    <rPh sb="6" eb="8">
      <t>ハンバイ</t>
    </rPh>
    <rPh sb="8" eb="10">
      <t>ジギョウ</t>
    </rPh>
    <rPh sb="10" eb="13">
      <t>ホウコクショ</t>
    </rPh>
    <rPh sb="14" eb="16">
      <t>テンプ</t>
    </rPh>
    <phoneticPr fontId="60"/>
  </si>
  <si>
    <t>社名、氏名、連絡先</t>
    <rPh sb="0" eb="2">
      <t>シャメイ</t>
    </rPh>
    <rPh sb="3" eb="5">
      <t>シメイ</t>
    </rPh>
    <rPh sb="6" eb="8">
      <t>レンラク</t>
    </rPh>
    <rPh sb="8" eb="9">
      <t>サキ</t>
    </rPh>
    <phoneticPr fontId="60"/>
  </si>
  <si>
    <t>申請内容</t>
    <rPh sb="0" eb="2">
      <t>シンセイ</t>
    </rPh>
    <rPh sb="2" eb="4">
      <t>ナイヨウ</t>
    </rPh>
    <phoneticPr fontId="60"/>
  </si>
  <si>
    <t>1.事業の概要</t>
    <rPh sb="2" eb="4">
      <t>ジギョウ</t>
    </rPh>
    <rPh sb="5" eb="7">
      <t>ガイヨウ</t>
    </rPh>
    <phoneticPr fontId="60"/>
  </si>
  <si>
    <t>事業区分記載欄には(事業区分表)の該当する事業のNo.のみ記入した</t>
  </si>
  <si>
    <t>過去に於いて構造改善事業の補助金を受けたことがあるか。（内容は問わない）</t>
    <rPh sb="28" eb="30">
      <t>ナイヨウ</t>
    </rPh>
    <rPh sb="31" eb="32">
      <t>ト</t>
    </rPh>
    <phoneticPr fontId="60"/>
  </si>
  <si>
    <t>2.通信機器等設置に関する計画及び基準</t>
    <rPh sb="2" eb="4">
      <t>ツウシン</t>
    </rPh>
    <rPh sb="4" eb="6">
      <t>キキ</t>
    </rPh>
    <rPh sb="6" eb="7">
      <t>トウ</t>
    </rPh>
    <rPh sb="7" eb="9">
      <t>セッチ</t>
    </rPh>
    <rPh sb="10" eb="11">
      <t>カン</t>
    </rPh>
    <rPh sb="13" eb="15">
      <t>ケイカク</t>
    </rPh>
    <rPh sb="15" eb="16">
      <t>オヨ</t>
    </rPh>
    <rPh sb="17" eb="19">
      <t>キジュン</t>
    </rPh>
    <phoneticPr fontId="60"/>
  </si>
  <si>
    <t>「液化石油ガス販売事業報告書」の「販売する一般消費者等の数」と顧客数が一致しているか(空室も含める)</t>
    <rPh sb="35" eb="37">
      <t>イッチ</t>
    </rPh>
    <rPh sb="43" eb="45">
      <t>クウシツ</t>
    </rPh>
    <rPh sb="46" eb="47">
      <t>フク</t>
    </rPh>
    <phoneticPr fontId="60"/>
  </si>
  <si>
    <t>現行の導入件数を正しく記入したか</t>
    <rPh sb="0" eb="2">
      <t>ゲンコウ</t>
    </rPh>
    <rPh sb="3" eb="5">
      <t>ドウニュウ</t>
    </rPh>
    <rPh sb="5" eb="7">
      <t>ケンスウ</t>
    </rPh>
    <rPh sb="8" eb="9">
      <t>タダ</t>
    </rPh>
    <rPh sb="11" eb="13">
      <t>キニュウ</t>
    </rPh>
    <phoneticPr fontId="60"/>
  </si>
  <si>
    <t>中小企業であるか</t>
    <rPh sb="0" eb="2">
      <t>チュウショウ</t>
    </rPh>
    <rPh sb="2" eb="4">
      <t>キギョウ</t>
    </rPh>
    <phoneticPr fontId="60"/>
  </si>
  <si>
    <t>4.スケジュール、事業効果など</t>
    <rPh sb="9" eb="13">
      <t>ジギョウコウカ</t>
    </rPh>
    <phoneticPr fontId="60"/>
  </si>
  <si>
    <t>6.その他</t>
    <rPh sb="4" eb="5">
      <t>タ</t>
    </rPh>
    <phoneticPr fontId="60"/>
  </si>
  <si>
    <t>過去3年度の平均課税所得額申告　※15億円以上は大企業につき申請対象外</t>
    <rPh sb="0" eb="2">
      <t>カコ</t>
    </rPh>
    <rPh sb="3" eb="5">
      <t>ネンド</t>
    </rPh>
    <rPh sb="6" eb="10">
      <t>ヘイキンカゼイ</t>
    </rPh>
    <rPh sb="10" eb="12">
      <t>ショトク</t>
    </rPh>
    <rPh sb="12" eb="13">
      <t>ガク</t>
    </rPh>
    <rPh sb="13" eb="15">
      <t>シンコク</t>
    </rPh>
    <rPh sb="19" eb="21">
      <t>オクエン</t>
    </rPh>
    <rPh sb="21" eb="23">
      <t>イジョウ</t>
    </rPh>
    <rPh sb="24" eb="27">
      <t>ダイキギョウ</t>
    </rPh>
    <rPh sb="30" eb="32">
      <t>シンセイ</t>
    </rPh>
    <rPh sb="32" eb="35">
      <t>タイショウガイ</t>
    </rPh>
    <phoneticPr fontId="60"/>
  </si>
  <si>
    <r>
      <t>主要株主3者の資本金及び持ち株比率</t>
    </r>
    <r>
      <rPr>
        <sz val="8"/>
        <color rgb="FFFF0000"/>
        <rFont val="ＭＳ Ｐゴシック"/>
        <family val="3"/>
        <charset val="128"/>
      </rPr>
      <t>（１者100％の場合はその株主も）</t>
    </r>
    <rPh sb="0" eb="2">
      <t>シュヨウ</t>
    </rPh>
    <rPh sb="2" eb="4">
      <t>カブヌシ</t>
    </rPh>
    <rPh sb="5" eb="6">
      <t>シャ</t>
    </rPh>
    <rPh sb="7" eb="10">
      <t>シホンキン</t>
    </rPh>
    <rPh sb="10" eb="11">
      <t>オヨ</t>
    </rPh>
    <rPh sb="12" eb="13">
      <t>モ</t>
    </rPh>
    <rPh sb="14" eb="15">
      <t>カブ</t>
    </rPh>
    <rPh sb="15" eb="17">
      <t>ヒリツ</t>
    </rPh>
    <rPh sb="19" eb="20">
      <t>シャ</t>
    </rPh>
    <rPh sb="25" eb="27">
      <t>バアイ</t>
    </rPh>
    <rPh sb="30" eb="32">
      <t>カブヌシ</t>
    </rPh>
    <phoneticPr fontId="60"/>
  </si>
  <si>
    <t>ＰＤＦの添付</t>
    <rPh sb="3" eb="5">
      <t>テンプ</t>
    </rPh>
    <phoneticPr fontId="60"/>
  </si>
  <si>
    <t>(2)登記事項証明書</t>
    <phoneticPr fontId="60"/>
  </si>
  <si>
    <r>
      <t>現在事項全部証明書（ＰＤＦ型式）</t>
    </r>
    <r>
      <rPr>
        <sz val="8"/>
        <color rgb="FFFF0000"/>
        <rFont val="ＭＳ Ｐゴシック"/>
        <family val="3"/>
        <charset val="128"/>
      </rPr>
      <t>申請日より3ヶ月以内に取得したものであるか</t>
    </r>
    <rPh sb="0" eb="2">
      <t>ゲンザイ</t>
    </rPh>
    <rPh sb="2" eb="4">
      <t>ジコウ</t>
    </rPh>
    <rPh sb="4" eb="6">
      <t>ゼンブ</t>
    </rPh>
    <rPh sb="6" eb="9">
      <t>ショウメイショ</t>
    </rPh>
    <rPh sb="16" eb="19">
      <t>シンセイビ</t>
    </rPh>
    <rPh sb="23" eb="24">
      <t>ゲツ</t>
    </rPh>
    <rPh sb="24" eb="26">
      <t>イナイ</t>
    </rPh>
    <rPh sb="27" eb="29">
      <t>シュトク</t>
    </rPh>
    <phoneticPr fontId="60"/>
  </si>
  <si>
    <t>(3)納税証明書</t>
    <rPh sb="3" eb="5">
      <t>ノウゼイ</t>
    </rPh>
    <rPh sb="5" eb="8">
      <t>ショウメイショ</t>
    </rPh>
    <phoneticPr fontId="60"/>
  </si>
  <si>
    <r>
      <t>３社分　</t>
    </r>
    <r>
      <rPr>
        <sz val="8"/>
        <color rgb="FFFF0000"/>
        <rFont val="ＭＳ Ｐゴシック"/>
        <family val="3"/>
        <charset val="128"/>
      </rPr>
      <t>日付に注意</t>
    </r>
    <rPh sb="0" eb="2">
      <t>サンシャ</t>
    </rPh>
    <rPh sb="2" eb="3">
      <t>ブン</t>
    </rPh>
    <rPh sb="4" eb="6">
      <t>ヒヅケ</t>
    </rPh>
    <rPh sb="7" eb="9">
      <t>チュウイ</t>
    </rPh>
    <phoneticPr fontId="60"/>
  </si>
  <si>
    <t>ＰＤＦの添付　一般消費者の数 　直近のもの　複数事業所すべて</t>
    <rPh sb="4" eb="6">
      <t>テンプ</t>
    </rPh>
    <rPh sb="7" eb="9">
      <t>イッパン</t>
    </rPh>
    <rPh sb="9" eb="12">
      <t>ショウヒシャ</t>
    </rPh>
    <rPh sb="13" eb="14">
      <t>カズ</t>
    </rPh>
    <rPh sb="16" eb="18">
      <t>チョッキン</t>
    </rPh>
    <rPh sb="22" eb="24">
      <t>フクスウ</t>
    </rPh>
    <rPh sb="24" eb="27">
      <t>ジギョウショ</t>
    </rPh>
    <phoneticPr fontId="60"/>
  </si>
  <si>
    <t>※賃金引上げ計画のある場合に限り、前年度分のもの
  若しくは税務申告のために作成する類似の書類（事業活動収支計算書）等の
　賃金支払い額を確認できるもの</t>
    <rPh sb="1" eb="5">
      <t>チンギンヒキア</t>
    </rPh>
    <rPh sb="6" eb="8">
      <t>ケイカク</t>
    </rPh>
    <rPh sb="11" eb="13">
      <t>バアイ</t>
    </rPh>
    <rPh sb="14" eb="15">
      <t>カギ</t>
    </rPh>
    <rPh sb="17" eb="21">
      <t>ゼンネンドブン</t>
    </rPh>
    <rPh sb="63" eb="67">
      <t>チンギンシハラ</t>
    </rPh>
    <rPh sb="68" eb="69">
      <t>ガク</t>
    </rPh>
    <rPh sb="70" eb="72">
      <t>カクニン</t>
    </rPh>
    <phoneticPr fontId="60"/>
  </si>
  <si>
    <t>女性活躍推進法、次世代育成支援対策推進法、若者雇用促進法等に基づく認定証等の写し</t>
    <phoneticPr fontId="60"/>
  </si>
  <si>
    <t>No.</t>
    <phoneticPr fontId="9"/>
  </si>
  <si>
    <t>項目</t>
    <rPh sb="0" eb="2">
      <t>コウモク</t>
    </rPh>
    <phoneticPr fontId="9"/>
  </si>
  <si>
    <t>実績報告審査で変更する項目名称</t>
    <rPh sb="0" eb="6">
      <t>ジッセキ</t>
    </rPh>
    <rPh sb="7" eb="9">
      <t>ヘンコウ</t>
    </rPh>
    <rPh sb="11" eb="13">
      <t>コウモク</t>
    </rPh>
    <rPh sb="13" eb="15">
      <t>メイ</t>
    </rPh>
    <phoneticPr fontId="9"/>
  </si>
  <si>
    <t>レコードの開始行</t>
  </si>
  <si>
    <t>レコードの開始行</t>
    <phoneticPr fontId="9"/>
  </si>
  <si>
    <t xml:space="preserve">  </t>
    <phoneticPr fontId="9"/>
  </si>
  <si>
    <t>事業年度</t>
  </si>
  <si>
    <t>提出様式</t>
  </si>
  <si>
    <t>申請</t>
    <rPh sb="0" eb="2">
      <t>シンセイ</t>
    </rPh>
    <phoneticPr fontId="9"/>
  </si>
  <si>
    <t>計変</t>
    <rPh sb="0" eb="1">
      <t>ケイヘn</t>
    </rPh>
    <phoneticPr fontId="9"/>
  </si>
  <si>
    <t>実績</t>
    <rPh sb="0" eb="2">
      <t>ジッセキ</t>
    </rPh>
    <phoneticPr fontId="9"/>
  </si>
  <si>
    <t>提出日</t>
    <rPh sb="0" eb="1">
      <t>テイシュテゥ</t>
    </rPh>
    <phoneticPr fontId="9"/>
  </si>
  <si>
    <t>申請者　法人番号（13桁）</t>
    <rPh sb="0" eb="3">
      <t>シンセイ</t>
    </rPh>
    <phoneticPr fontId="9"/>
  </si>
  <si>
    <t>補助事業者　法人番号（13桁）</t>
    <rPh sb="0" eb="5">
      <t>ホジョ</t>
    </rPh>
    <phoneticPr fontId="9"/>
  </si>
  <si>
    <t>申請者　法人名</t>
  </si>
  <si>
    <t>補助事業者　法人名</t>
    <phoneticPr fontId="9"/>
  </si>
  <si>
    <t>申請者　法人名カナ</t>
  </si>
  <si>
    <t>補助事業者　法人名カナ</t>
    <phoneticPr fontId="9"/>
  </si>
  <si>
    <t>申請者　役職</t>
    <phoneticPr fontId="9"/>
  </si>
  <si>
    <t>補助事業者　役職</t>
    <phoneticPr fontId="9"/>
  </si>
  <si>
    <t>申請者　氏名</t>
  </si>
  <si>
    <t>補助事業者　氏名</t>
    <phoneticPr fontId="9"/>
  </si>
  <si>
    <t>申請者　〒番号</t>
  </si>
  <si>
    <t>補助事業者　〒番号</t>
    <phoneticPr fontId="9"/>
  </si>
  <si>
    <t>申請者　住所（都道府県）</t>
  </si>
  <si>
    <t>補助事業者　住所（都道府県）</t>
    <phoneticPr fontId="9"/>
  </si>
  <si>
    <t>申請者　住所（市区町村以下）</t>
    <phoneticPr fontId="9"/>
  </si>
  <si>
    <t>R7で変更「申請者　住所（市区町村以下）」←「申請者　住所（都道府県以下）」 ※kintone上「申請者　住所（市区町村以下）」のラベル付加</t>
    <rPh sb="47" eb="48">
      <t>ジョウ</t>
    </rPh>
    <rPh sb="68" eb="70">
      <t>フカ</t>
    </rPh>
    <phoneticPr fontId="9"/>
  </si>
  <si>
    <t>補助事業者　住所（都道府県以下）</t>
    <phoneticPr fontId="9"/>
  </si>
  <si>
    <t>申請者　実務担当者所属部署</t>
    <phoneticPr fontId="9"/>
  </si>
  <si>
    <t>補助事業者　実務担当者所属部署</t>
    <phoneticPr fontId="9"/>
  </si>
  <si>
    <t>申請者　実務担当者役職</t>
    <phoneticPr fontId="9"/>
  </si>
  <si>
    <t>補助事業者　実務担当者役職</t>
    <phoneticPr fontId="9"/>
  </si>
  <si>
    <t>申請者　実務担当者氏名</t>
  </si>
  <si>
    <t>補助事業者　実務担当者氏名</t>
    <phoneticPr fontId="9"/>
  </si>
  <si>
    <t>申請者　実務担当者氏名カナ</t>
  </si>
  <si>
    <t>補助事業者　実務担当者氏名カナ</t>
    <phoneticPr fontId="9"/>
  </si>
  <si>
    <t>申請者　実務担当者メールアドレス</t>
  </si>
  <si>
    <t>補助事業者　実務担当者メールアドレス</t>
    <phoneticPr fontId="9"/>
  </si>
  <si>
    <t>申請者　実務担当者電話番号</t>
  </si>
  <si>
    <t>補助事業者　実務担当者電話番号</t>
    <phoneticPr fontId="9"/>
  </si>
  <si>
    <t>申請者　実務担当者FAX番号</t>
  </si>
  <si>
    <t>補助事業者　実務担当者FAX番号</t>
    <phoneticPr fontId="9"/>
  </si>
  <si>
    <t>申請者　販売事業者登録番号</t>
    <rPh sb="0" eb="3">
      <t>シンセイ</t>
    </rPh>
    <phoneticPr fontId="9"/>
  </si>
  <si>
    <t>補助事業者　販売事業者登録番号</t>
    <rPh sb="0" eb="3">
      <t>シンセイ</t>
    </rPh>
    <phoneticPr fontId="9"/>
  </si>
  <si>
    <t>共同申請</t>
  </si>
  <si>
    <t>共同申請者　法人番号（13桁）</t>
    <rPh sb="0" eb="2">
      <t>キョウドウ</t>
    </rPh>
    <rPh sb="2" eb="4">
      <t>シンセイ</t>
    </rPh>
    <rPh sb="4" eb="5">
      <t>sy</t>
    </rPh>
    <rPh sb="6" eb="10">
      <t>ホウジンバンゴウ</t>
    </rPh>
    <phoneticPr fontId="9"/>
  </si>
  <si>
    <t>共同申請者　法人名</t>
  </si>
  <si>
    <t>共同申請者　法人名カナ</t>
  </si>
  <si>
    <t>共同申請者　役職</t>
    <phoneticPr fontId="9"/>
  </si>
  <si>
    <t>共同申請者　氏名</t>
  </si>
  <si>
    <t>共同申請者　〒番号</t>
  </si>
  <si>
    <t>共同申請者　住所（都道府県）</t>
  </si>
  <si>
    <t>共同申請者　住所（市区町村以下）</t>
    <phoneticPr fontId="9"/>
  </si>
  <si>
    <t>R7で変更「共同申請者　住所（市区町村以下）」←「共同申請者　住所（都道府県以下）」※kintone上「申請者　住所（市区町村以下）」のラベル付加</t>
    <phoneticPr fontId="9"/>
  </si>
  <si>
    <t>共同申請者　実務担当者所属部署</t>
    <phoneticPr fontId="9"/>
  </si>
  <si>
    <t>共同申請者　実務担当者役職</t>
    <phoneticPr fontId="9"/>
  </si>
  <si>
    <t>共同申請者　実務担当者氏名</t>
  </si>
  <si>
    <t>共同申請者　実務担当者氏名カナ</t>
  </si>
  <si>
    <t>共同申請者　実務担当者メールアドレス</t>
  </si>
  <si>
    <t>共同申請者　実務担当者電話番号</t>
  </si>
  <si>
    <t>共同申請者　実務担当者FAX番号</t>
  </si>
  <si>
    <t>共同申請者　販売事業者登録番号</t>
    <rPh sb="0" eb="5">
      <t>キョウドウ</t>
    </rPh>
    <phoneticPr fontId="9"/>
  </si>
  <si>
    <t>事業区分名称</t>
    <rPh sb="0" eb="4">
      <t>ジギョウ</t>
    </rPh>
    <rPh sb="4" eb="6">
      <t>メイ</t>
    </rPh>
    <phoneticPr fontId="9"/>
  </si>
  <si>
    <t>通信機器のメーカー名</t>
    <rPh sb="9" eb="10">
      <t>メイ</t>
    </rPh>
    <phoneticPr fontId="9"/>
  </si>
  <si>
    <t>過去、本予算に係る構造改善事業の補助金を受けたことがありますか？</t>
  </si>
  <si>
    <t>[</t>
  </si>
  <si>
    <t>R7で削除、R6で名前変更「前年度補正「配送合理化」の申請をしていますか？」</t>
    <rPh sb="9" eb="11">
      <t>ナマエ</t>
    </rPh>
    <rPh sb="11" eb="13">
      <t>ヘンコウ</t>
    </rPh>
    <phoneticPr fontId="9"/>
  </si>
  <si>
    <t>R7で削除、R6で追加「申請をしている場合の申請数（新規）」</t>
    <rPh sb="9" eb="11">
      <t>ツイカ</t>
    </rPh>
    <phoneticPr fontId="9"/>
  </si>
  <si>
    <t>R7で削除、R6で追加「申請をしている場合の申請数（交換）」</t>
    <rPh sb="9" eb="11">
      <t>ツイカ</t>
    </rPh>
    <phoneticPr fontId="9"/>
  </si>
  <si>
    <t>R7で削除、「申請をしている場合の申請数を記載してください」※kintone上「申請をしている場合の申請数（合計）」のラベル付加</t>
    <phoneticPr fontId="9"/>
  </si>
  <si>
    <t>R7で削除、R5で追加「上記配送合理化と今回の構造改善の物件は重複していない」</t>
    <rPh sb="9" eb="11">
      <t>ツイカ</t>
    </rPh>
    <phoneticPr fontId="9"/>
  </si>
  <si>
    <t>R7で削除、R5で追加「導入率（既存件数＋配送合理化申請数）/顧客件数」</t>
    <rPh sb="9" eb="11">
      <t>ツイカ</t>
    </rPh>
    <phoneticPr fontId="9"/>
  </si>
  <si>
    <t>導入済の件数（遠隔開閉栓等）</t>
    <phoneticPr fontId="9"/>
  </si>
  <si>
    <t>現行導入率（遠隔開閉栓等）</t>
    <rPh sb="6" eb="8">
      <t>エンカク</t>
    </rPh>
    <rPh sb="8" eb="10">
      <t>カイヘイ</t>
    </rPh>
    <rPh sb="10" eb="11">
      <t>セン</t>
    </rPh>
    <rPh sb="11" eb="12">
      <t>ナド</t>
    </rPh>
    <phoneticPr fontId="9"/>
  </si>
  <si>
    <t>R7で変更「現行導入率（遠隔開閉栓等）」←「現行導入率（配送合理化除外）」、R6で追加「現行導入率（配送合理化除外）」</t>
    <rPh sb="3" eb="5">
      <t>ヘンコウ</t>
    </rPh>
    <rPh sb="41" eb="43">
      <t>ツイカ</t>
    </rPh>
    <phoneticPr fontId="9"/>
  </si>
  <si>
    <t>R7で削除、「現行導入率」※kintone上「現行導入率（配送合理化加味）」のラベル付加</t>
    <rPh sb="3" eb="5">
      <t>サクジョ</t>
    </rPh>
    <rPh sb="7" eb="12">
      <t>ゲンコウドウニュウリツ</t>
    </rPh>
    <phoneticPr fontId="9"/>
  </si>
  <si>
    <t>事業完了後の導入率</t>
    <rPh sb="0" eb="5">
      <t>ジギョウ</t>
    </rPh>
    <rPh sb="6" eb="9">
      <t>ドウニュウ</t>
    </rPh>
    <phoneticPr fontId="9"/>
  </si>
  <si>
    <t>下限件数</t>
    <rPh sb="0" eb="2">
      <t xml:space="preserve">カゲン </t>
    </rPh>
    <rPh sb="2" eb="4">
      <t>ケンスウ</t>
    </rPh>
    <phoneticPr fontId="9"/>
  </si>
  <si>
    <t>上限件数</t>
    <rPh sb="0" eb="4">
      <t>ジョウゲ</t>
    </rPh>
    <phoneticPr fontId="9"/>
  </si>
  <si>
    <t>判定</t>
    <rPh sb="0" eb="2">
      <t>ハンテイ</t>
    </rPh>
    <phoneticPr fontId="9"/>
  </si>
  <si>
    <t>今回導入したい件数（遠隔開閉栓等）新規</t>
    <rPh sb="17" eb="19">
      <t>シンキ</t>
    </rPh>
    <phoneticPr fontId="9"/>
  </si>
  <si>
    <t>R6で追加</t>
    <rPh sb="3" eb="5">
      <t>ツイカ</t>
    </rPh>
    <phoneticPr fontId="9"/>
  </si>
  <si>
    <t>今回導入したい件数（遠隔開閉栓等）交換</t>
    <rPh sb="17" eb="19">
      <t>コウカン</t>
    </rPh>
    <phoneticPr fontId="9"/>
  </si>
  <si>
    <t>新規導入件数（遠隔開閉栓等）</t>
    <rPh sb="2" eb="4">
      <t>ドウニュウ</t>
    </rPh>
    <rPh sb="4" eb="6">
      <t>ケンスウ</t>
    </rPh>
    <rPh sb="7" eb="11">
      <t>シュウチュウ</t>
    </rPh>
    <phoneticPr fontId="9"/>
  </si>
  <si>
    <t>今回導入したい件数（遠隔開閉栓等）合計</t>
    <rPh sb="0" eb="2">
      <t>コンカイ</t>
    </rPh>
    <rPh sb="2" eb="4">
      <t>ドウニュウ</t>
    </rPh>
    <rPh sb="17" eb="19">
      <t>ゴウケイ</t>
    </rPh>
    <phoneticPr fontId="9"/>
  </si>
  <si>
    <t>新規導入件数判定（遠隔開閉栓等）</t>
    <rPh sb="0" eb="4">
      <t>シンキ</t>
    </rPh>
    <rPh sb="4" eb="6">
      <t>ケンスウ</t>
    </rPh>
    <rPh sb="6" eb="8">
      <t>ハンテイ</t>
    </rPh>
    <rPh sb="9" eb="13">
      <t>シュウチュウ</t>
    </rPh>
    <phoneticPr fontId="9"/>
  </si>
  <si>
    <t>R7で変更「=IF(AND(事業区分=1,入力シート!AB112&lt;&gt;""),入力シート!AB112,"")」←「=IF(AND(事業区分=1,入力シート!T112&lt;&gt;""),入力シート!T112,"")」</t>
    <phoneticPr fontId="9"/>
  </si>
  <si>
    <t>今回導入後の導入率（遠隔開閉栓等）</t>
    <rPh sb="0" eb="2">
      <t>コンカイ</t>
    </rPh>
    <rPh sb="2" eb="5">
      <t>ドウニュウゴ</t>
    </rPh>
    <rPh sb="6" eb="8">
      <t>ドウニュウ</t>
    </rPh>
    <rPh sb="8" eb="9">
      <t>リツ</t>
    </rPh>
    <phoneticPr fontId="9"/>
  </si>
  <si>
    <t>導入済の件数（遠隔検針 or 集中監視）</t>
    <rPh sb="4" eb="6">
      <t>ケンスウ</t>
    </rPh>
    <phoneticPr fontId="9"/>
  </si>
  <si>
    <t>現行導入率（遠隔検針 or 集中監視）</t>
    <phoneticPr fontId="9"/>
  </si>
  <si>
    <t>R7で変更「現行導入率（遠隔検針 or 集中監視）」←「現行導入率（遠隔検針 or 集中監視）（配送合理化除外）」、R6で追加「現行導入率（遠隔検針 or 集中監視）（配送合理化除外）」</t>
    <rPh sb="61" eb="63">
      <t>ツイカ</t>
    </rPh>
    <phoneticPr fontId="9"/>
  </si>
  <si>
    <t>R7で削除、「現行導入率（遠隔検針 or 集中監視）」※kintone上「現行導入率（遠隔検針 or 集中監視）（配送合理化加味）」のラベル付加</t>
    <phoneticPr fontId="9"/>
  </si>
  <si>
    <t>今回導入したい件数（遠隔検針 or 集中監視）新規</t>
    <rPh sb="23" eb="25">
      <t>シンキ</t>
    </rPh>
    <phoneticPr fontId="9"/>
  </si>
  <si>
    <t>今回導入したい件数（遠隔検針 or 集中監視）交換</t>
    <rPh sb="23" eb="25">
      <t>コウカン</t>
    </rPh>
    <phoneticPr fontId="9"/>
  </si>
  <si>
    <t>新規導入件数（遠隔検針 or 集中監視）</t>
    <rPh sb="2" eb="4">
      <t>ドウニュウ</t>
    </rPh>
    <rPh sb="4" eb="6">
      <t>ケンスウ</t>
    </rPh>
    <rPh sb="7" eb="11">
      <t>シュウチュウ</t>
    </rPh>
    <rPh sb="11" eb="13">
      <t>）</t>
    </rPh>
    <phoneticPr fontId="9"/>
  </si>
  <si>
    <t>今回導入したい件数（遠隔検針 or 集中監視）合計</t>
    <rPh sb="0" eb="2">
      <t>コンカイ</t>
    </rPh>
    <rPh sb="23" eb="25">
      <t>ゴウケイ</t>
    </rPh>
    <phoneticPr fontId="9"/>
  </si>
  <si>
    <t>新規導入件数判定（遠隔検針 or 集中監視）</t>
    <rPh sb="5" eb="7">
      <t>ドウニュウ</t>
    </rPh>
    <rPh sb="7" eb="9">
      <t>ケンスウ</t>
    </rPh>
    <rPh sb="10" eb="14">
      <t>シュウチュウ</t>
    </rPh>
    <rPh sb="14" eb="16">
      <t>）</t>
    </rPh>
    <phoneticPr fontId="9"/>
  </si>
  <si>
    <t>R7で変更「=IF(AND(事業区分=2,入力シート!AB121&lt;&gt;""),入力シート!AB121,"")」←「=IF(AND(事業区分=2,入力シート!T121&lt;&gt;""),入力シート!T121,"")」</t>
    <phoneticPr fontId="9"/>
  </si>
  <si>
    <t>今回導入後の導入率（遠隔検針 or 集中監視）</t>
    <rPh sb="0" eb="2">
      <t>コンカイ</t>
    </rPh>
    <rPh sb="2" eb="5">
      <t>ドウニュウゴ</t>
    </rPh>
    <rPh sb="6" eb="8">
      <t>ドウニュウ</t>
    </rPh>
    <rPh sb="8" eb="9">
      <t>リツ</t>
    </rPh>
    <phoneticPr fontId="9"/>
  </si>
  <si>
    <t>様式1総合判定</t>
    <rPh sb="0" eb="2">
      <t>ヨウシキ</t>
    </rPh>
    <rPh sb="3" eb="7">
      <t>ソウゴウハンテイ</t>
    </rPh>
    <phoneticPr fontId="9"/>
  </si>
  <si>
    <t>R7で変更「=IF(入力シート!C124&lt;&gt;"",入力シート!C124,"")」←「=IF(AND(事業区分=2,入力シート!C124&lt;&gt;""),入力シート!C124,"")」、R6で追加</t>
    <rPh sb="92" eb="94">
      <t>ツイカ</t>
    </rPh>
    <phoneticPr fontId="9"/>
  </si>
  <si>
    <t>現行導入率判定</t>
    <rPh sb="0" eb="1">
      <t>ゲンコウ</t>
    </rPh>
    <rPh sb="2" eb="7">
      <t>ドウニュウ</t>
    </rPh>
    <phoneticPr fontId="9"/>
  </si>
  <si>
    <t>R5より非表示</t>
    <rPh sb="4" eb="7">
      <t>ヒヒョウジ</t>
    </rPh>
    <phoneticPr fontId="9"/>
  </si>
  <si>
    <t>判定補助率</t>
    <rPh sb="0" eb="2">
      <t>ハンテイ</t>
    </rPh>
    <rPh sb="2" eb="3">
      <t>ホジョ</t>
    </rPh>
    <phoneticPr fontId="9"/>
  </si>
  <si>
    <t>補助事業に要する経費（イ）物品購入費</t>
  </si>
  <si>
    <t>補助事業に要する経費（ロ）消耗品費等</t>
  </si>
  <si>
    <t>補助事業に要する経費（ハ）その他</t>
  </si>
  <si>
    <t>補助対象経費（イ）物品購入費</t>
  </si>
  <si>
    <t>補助対象経費（ロ）消耗品費等</t>
  </si>
  <si>
    <t>補助対象経費（ハ）その他</t>
  </si>
  <si>
    <t>補助率</t>
    <rPh sb="0" eb="3">
      <t>ホジヨ</t>
    </rPh>
    <phoneticPr fontId="9"/>
  </si>
  <si>
    <t>R5で1/2に固定</t>
    <rPh sb="7" eb="9">
      <t>コテイ</t>
    </rPh>
    <phoneticPr fontId="9"/>
  </si>
  <si>
    <t>補助事業に要する経費　計</t>
  </si>
  <si>
    <t>補助対象経費　計</t>
  </si>
  <si>
    <t>交付申請額判定</t>
    <rPh sb="0" eb="5">
      <t>コウフ</t>
    </rPh>
    <rPh sb="5" eb="7">
      <t>ハンテイ</t>
    </rPh>
    <phoneticPr fontId="9"/>
  </si>
  <si>
    <t>事業完了日</t>
    <phoneticPr fontId="9"/>
  </si>
  <si>
    <t>R7で変更「日付」固定←手入力</t>
    <rPh sb="3" eb="5">
      <t>ヘンコウ</t>
    </rPh>
    <rPh sb="6" eb="8">
      <t>ヒヅケ</t>
    </rPh>
    <rPh sb="9" eb="11">
      <t>コテイ</t>
    </rPh>
    <rPh sb="12" eb="15">
      <t>テニュウリョク</t>
    </rPh>
    <phoneticPr fontId="9"/>
  </si>
  <si>
    <t>導入するシステムの特徴</t>
    <phoneticPr fontId="9"/>
  </si>
  <si>
    <t>課税所得年①</t>
    <rPh sb="0" eb="1">
      <t>カゼ</t>
    </rPh>
    <phoneticPr fontId="9"/>
  </si>
  <si>
    <t>R7で変更「前々々」←「前」、R5で「前」に固定</t>
    <rPh sb="3" eb="5">
      <t>ヘンコウ</t>
    </rPh>
    <rPh sb="6" eb="7">
      <t>マエ</t>
    </rPh>
    <rPh sb="12" eb="13">
      <t>マエ</t>
    </rPh>
    <rPh sb="19" eb="20">
      <t>マエ</t>
    </rPh>
    <rPh sb="22" eb="24">
      <t>コテイ</t>
    </rPh>
    <phoneticPr fontId="9"/>
  </si>
  <si>
    <t>課税所得年②</t>
    <rPh sb="0" eb="1">
      <t>カゼ</t>
    </rPh>
    <phoneticPr fontId="9"/>
  </si>
  <si>
    <t>R5で「前々」に固定</t>
    <rPh sb="4" eb="6">
      <t>ゼンゼン</t>
    </rPh>
    <rPh sb="8" eb="10">
      <t>コテイ</t>
    </rPh>
    <phoneticPr fontId="9"/>
  </si>
  <si>
    <t>課税所得年③</t>
    <rPh sb="0" eb="1">
      <t>カゼ</t>
    </rPh>
    <phoneticPr fontId="9"/>
  </si>
  <si>
    <t>R7で変更「前」←「前々々」、R5で「前々々」に固定</t>
    <rPh sb="19" eb="21">
      <t>ゼンゼン</t>
    </rPh>
    <rPh sb="24" eb="26">
      <t>コテイ</t>
    </rPh>
    <phoneticPr fontId="9"/>
  </si>
  <si>
    <t>課税所得額①</t>
    <rPh sb="0" eb="1">
      <t>カゼ</t>
    </rPh>
    <rPh sb="4" eb="5">
      <t>ガク</t>
    </rPh>
    <phoneticPr fontId="9"/>
  </si>
  <si>
    <t>課税所得額②</t>
    <rPh sb="0" eb="1">
      <t>カゼ</t>
    </rPh>
    <rPh sb="4" eb="5">
      <t>ガク</t>
    </rPh>
    <phoneticPr fontId="9"/>
  </si>
  <si>
    <t>課税所得額③</t>
    <rPh sb="0" eb="1">
      <t>カゼ</t>
    </rPh>
    <rPh sb="4" eb="5">
      <t>ガク</t>
    </rPh>
    <phoneticPr fontId="9"/>
  </si>
  <si>
    <t>課税所得年平均額</t>
    <rPh sb="0" eb="4">
      <t>カゼ</t>
    </rPh>
    <rPh sb="4" eb="8">
      <t>ネンヘイキn</t>
    </rPh>
    <phoneticPr fontId="9"/>
  </si>
  <si>
    <t>参考様式7の提出</t>
    <phoneticPr fontId="9"/>
  </si>
  <si>
    <t>ワークライフバランスに関する取組みを実施している</t>
    <phoneticPr fontId="9"/>
  </si>
  <si>
    <t>株主企業①</t>
    <rPh sb="0" eb="2">
      <t>カブヌセィ</t>
    </rPh>
    <rPh sb="2" eb="4">
      <t>キギョウ</t>
    </rPh>
    <phoneticPr fontId="9"/>
  </si>
  <si>
    <t>株主企業②</t>
    <rPh sb="0" eb="2">
      <t>カブヌセィ</t>
    </rPh>
    <rPh sb="2" eb="4">
      <t>キギョウ</t>
    </rPh>
    <phoneticPr fontId="9"/>
  </si>
  <si>
    <t>株主企業③</t>
    <rPh sb="0" eb="2">
      <t>カブヌセィ</t>
    </rPh>
    <rPh sb="2" eb="4">
      <t>キギョウ</t>
    </rPh>
    <phoneticPr fontId="9"/>
  </si>
  <si>
    <t>資本金①</t>
    <rPh sb="0" eb="3">
      <t>シホンキン</t>
    </rPh>
    <phoneticPr fontId="9"/>
  </si>
  <si>
    <t>資本金②</t>
    <rPh sb="0" eb="3">
      <t>シホンキン</t>
    </rPh>
    <phoneticPr fontId="9"/>
  </si>
  <si>
    <t>資本金③</t>
    <rPh sb="0" eb="3">
      <t>シホンキン</t>
    </rPh>
    <phoneticPr fontId="9"/>
  </si>
  <si>
    <t>持株比率①</t>
    <rPh sb="0" eb="4">
      <t>モチカブ</t>
    </rPh>
    <phoneticPr fontId="9"/>
  </si>
  <si>
    <t>持株比率②</t>
    <rPh sb="0" eb="4">
      <t>モチカブ</t>
    </rPh>
    <phoneticPr fontId="9"/>
  </si>
  <si>
    <t>持株比率③</t>
    <rPh sb="0" eb="4">
      <t>モチカブ</t>
    </rPh>
    <phoneticPr fontId="9"/>
  </si>
  <si>
    <t>株主企業①-1</t>
    <rPh sb="0" eb="2">
      <t>カブヌセィ</t>
    </rPh>
    <rPh sb="2" eb="4">
      <t>キギョウ</t>
    </rPh>
    <phoneticPr fontId="9"/>
  </si>
  <si>
    <t>株主企業①-2</t>
    <rPh sb="0" eb="2">
      <t>カブヌセィ</t>
    </rPh>
    <rPh sb="2" eb="4">
      <t>キギョウ</t>
    </rPh>
    <phoneticPr fontId="9"/>
  </si>
  <si>
    <t>株主企業①-3</t>
    <rPh sb="0" eb="2">
      <t>カブヌセィ</t>
    </rPh>
    <rPh sb="2" eb="4">
      <t>キギョウ</t>
    </rPh>
    <phoneticPr fontId="9"/>
  </si>
  <si>
    <t>資本金①-1</t>
    <rPh sb="0" eb="3">
      <t>シホンキン</t>
    </rPh>
    <phoneticPr fontId="9"/>
  </si>
  <si>
    <t>資本金①-2</t>
    <rPh sb="0" eb="3">
      <t>シホンキン</t>
    </rPh>
    <phoneticPr fontId="9"/>
  </si>
  <si>
    <t>資本金①-3</t>
    <rPh sb="0" eb="3">
      <t>シホンキン</t>
    </rPh>
    <phoneticPr fontId="9"/>
  </si>
  <si>
    <t>持株比率①-1</t>
    <rPh sb="0" eb="4">
      <t>モチカブ</t>
    </rPh>
    <phoneticPr fontId="9"/>
  </si>
  <si>
    <t>持株比率①-2</t>
    <rPh sb="0" eb="4">
      <t>モチカブ</t>
    </rPh>
    <phoneticPr fontId="9"/>
  </si>
  <si>
    <t>持株比率①-3</t>
    <rPh sb="0" eb="4">
      <t>モチカブ</t>
    </rPh>
    <phoneticPr fontId="9"/>
  </si>
  <si>
    <t>株主企業①-1-1</t>
    <rPh sb="0" eb="2">
      <t>カブヌセィ</t>
    </rPh>
    <rPh sb="2" eb="4">
      <t>キギョウ</t>
    </rPh>
    <phoneticPr fontId="9"/>
  </si>
  <si>
    <t>株主企業①-1-2</t>
    <rPh sb="0" eb="2">
      <t>カブヌセィ</t>
    </rPh>
    <rPh sb="2" eb="4">
      <t>キギョウ</t>
    </rPh>
    <phoneticPr fontId="9"/>
  </si>
  <si>
    <t>株主企業①-1-3</t>
    <rPh sb="0" eb="2">
      <t>カブヌセィ</t>
    </rPh>
    <rPh sb="2" eb="4">
      <t>キギョウ</t>
    </rPh>
    <phoneticPr fontId="9"/>
  </si>
  <si>
    <t>資本金①-1-1</t>
    <rPh sb="0" eb="3">
      <t>シホンキン</t>
    </rPh>
    <phoneticPr fontId="9"/>
  </si>
  <si>
    <t>資本金①-1-2</t>
    <rPh sb="0" eb="3">
      <t>シホンキン</t>
    </rPh>
    <phoneticPr fontId="9"/>
  </si>
  <si>
    <t>資本金①-1-3</t>
    <rPh sb="0" eb="3">
      <t>シホンキン</t>
    </rPh>
    <phoneticPr fontId="9"/>
  </si>
  <si>
    <t>持株比率①-1-1</t>
    <rPh sb="0" eb="4">
      <t>モチカブ</t>
    </rPh>
    <phoneticPr fontId="9"/>
  </si>
  <si>
    <t>持株比率①-1-2</t>
    <rPh sb="0" eb="4">
      <t>モチカブ</t>
    </rPh>
    <phoneticPr fontId="9"/>
  </si>
  <si>
    <t>持株比率①-1-3</t>
    <rPh sb="0" eb="4">
      <t>モチカブ</t>
    </rPh>
    <phoneticPr fontId="9"/>
  </si>
  <si>
    <t>計画変更・実績報告　共通</t>
    <rPh sb="0" eb="4">
      <t>ケイ</t>
    </rPh>
    <rPh sb="5" eb="9">
      <t>ジッセキ</t>
    </rPh>
    <rPh sb="10" eb="12">
      <t>キョウツウ</t>
    </rPh>
    <phoneticPr fontId="9"/>
  </si>
  <si>
    <t>計画変更</t>
    <rPh sb="0" eb="1">
      <t>ケイカク</t>
    </rPh>
    <phoneticPr fontId="9"/>
  </si>
  <si>
    <t>第6 計画変更等の事項①</t>
    <rPh sb="0" eb="1">
      <t>ダイ6</t>
    </rPh>
    <rPh sb="3" eb="8">
      <t>ケイカク</t>
    </rPh>
    <rPh sb="9" eb="11">
      <t>ジコウ</t>
    </rPh>
    <phoneticPr fontId="9"/>
  </si>
  <si>
    <t>第6 計画変更等の内容①</t>
    <phoneticPr fontId="9"/>
  </si>
  <si>
    <t>第6 計画変更等の事項②</t>
    <rPh sb="0" eb="5">
      <t>ケイカク</t>
    </rPh>
    <rPh sb="6" eb="8">
      <t>ジコウ</t>
    </rPh>
    <phoneticPr fontId="9"/>
  </si>
  <si>
    <t>第6 計画変更等の内容②</t>
    <phoneticPr fontId="9"/>
  </si>
  <si>
    <t>第6 計画変更等の事項③</t>
    <rPh sb="0" eb="5">
      <t>ケイカク</t>
    </rPh>
    <rPh sb="6" eb="8">
      <t>ジコウ</t>
    </rPh>
    <phoneticPr fontId="9"/>
  </si>
  <si>
    <t>第6 計画変更等の内容③</t>
    <phoneticPr fontId="9"/>
  </si>
  <si>
    <t>第6 計画変更等の事項④</t>
    <rPh sb="0" eb="5">
      <t>ケイカク</t>
    </rPh>
    <rPh sb="6" eb="8">
      <t>ジコウ</t>
    </rPh>
    <phoneticPr fontId="9"/>
  </si>
  <si>
    <t>第6 計画変更等の内容④</t>
    <phoneticPr fontId="9"/>
  </si>
  <si>
    <t>第6 計画変更等の理由</t>
    <rPh sb="0" eb="5">
      <t>ケイカク</t>
    </rPh>
    <rPh sb="6" eb="8">
      <t>リユウ</t>
    </rPh>
    <phoneticPr fontId="9"/>
  </si>
  <si>
    <t>第6 添付資料</t>
    <rPh sb="0" eb="4">
      <t>テンプ</t>
    </rPh>
    <phoneticPr fontId="9"/>
  </si>
  <si>
    <t>R7で変更「現行導入率（遠隔開閉栓等）」←「現行導入率（配送合理化除外）」、R6で追加「現行導入率（配送合理化除外）」</t>
    <rPh sb="3" eb="5">
      <t>ヘンコウ</t>
    </rPh>
    <rPh sb="6" eb="8">
      <t>ゲンコウ</t>
    </rPh>
    <rPh sb="8" eb="10">
      <t>ドウニュウ</t>
    </rPh>
    <rPh sb="10" eb="11">
      <t>リツ</t>
    </rPh>
    <rPh sb="12" eb="14">
      <t>エンカク</t>
    </rPh>
    <rPh sb="14" eb="16">
      <t>カイヘイ</t>
    </rPh>
    <rPh sb="16" eb="18">
      <t>センナド</t>
    </rPh>
    <rPh sb="41" eb="43">
      <t>ツイカ</t>
    </rPh>
    <phoneticPr fontId="9"/>
  </si>
  <si>
    <t>事業完了後の導入率</t>
    <rPh sb="0" eb="2">
      <t>ジギョウ</t>
    </rPh>
    <rPh sb="3" eb="6">
      <t>ドウニュウ</t>
    </rPh>
    <phoneticPr fontId="9"/>
  </si>
  <si>
    <t>下限件数</t>
    <rPh sb="0" eb="1">
      <t>ケンスウ</t>
    </rPh>
    <phoneticPr fontId="9"/>
  </si>
  <si>
    <t>上限件数</t>
    <rPh sb="0" eb="1">
      <t>ジョウゲ</t>
    </rPh>
    <phoneticPr fontId="9"/>
  </si>
  <si>
    <t>判定</t>
    <phoneticPr fontId="9"/>
  </si>
  <si>
    <t>新規導入件数（遠隔開閉栓等）</t>
    <rPh sb="0" eb="1">
      <t>ドウニュウ</t>
    </rPh>
    <rPh sb="1" eb="3">
      <t>ケンスウ</t>
    </rPh>
    <rPh sb="4" eb="8">
      <t>シュウチュウ</t>
    </rPh>
    <phoneticPr fontId="9"/>
  </si>
  <si>
    <t>新規導入件数判定（遠隔開閉栓等）</t>
    <rPh sb="0" eb="1">
      <t>シンキ</t>
    </rPh>
    <rPh sb="1" eb="3">
      <t>ケンスウ</t>
    </rPh>
    <rPh sb="3" eb="5">
      <t>ハンテイ</t>
    </rPh>
    <rPh sb="6" eb="10">
      <t>シュウチュウ</t>
    </rPh>
    <phoneticPr fontId="9"/>
  </si>
  <si>
    <t>R7で変更「=IF(AND(事業区分=1,入力シート!AB275&lt;&gt;""),入力シート!AB275,"")」←「=IF(AND(事業区分=1,入力シート!T275&lt;&gt;""),入力シート!T275,"")」</t>
    <phoneticPr fontId="9"/>
  </si>
  <si>
    <t>R7で変更「現行導入率（遠隔検針 or 集中監視）」←「現行導入率（遠隔検針 or 集中監視）（配送合理化除外）」→「現行導入率（遠隔検針 or 集中監視）)、R6で追加「現行導入率（遠隔検針 or 集中監視）」</t>
    <rPh sb="83" eb="85">
      <t>ツイカ</t>
    </rPh>
    <phoneticPr fontId="9"/>
  </si>
  <si>
    <t>新規導入件数（遠隔検針 or 集中監視）</t>
    <rPh sb="0" eb="1">
      <t>ドウニュウ</t>
    </rPh>
    <rPh sb="1" eb="3">
      <t>ケンスウ</t>
    </rPh>
    <rPh sb="4" eb="8">
      <t>シュウチュウ</t>
    </rPh>
    <rPh sb="8" eb="10">
      <t>）</t>
    </rPh>
    <phoneticPr fontId="9"/>
  </si>
  <si>
    <t>新規導入件数判定（遠隔検針 or 集中監視）</t>
    <rPh sb="2" eb="4">
      <t>ドウニュウ</t>
    </rPh>
    <rPh sb="4" eb="6">
      <t>ケンスウ</t>
    </rPh>
    <rPh sb="7" eb="11">
      <t>シュウチュウ</t>
    </rPh>
    <rPh sb="11" eb="13">
      <t>）</t>
    </rPh>
    <phoneticPr fontId="9"/>
  </si>
  <si>
    <t>R7で変更「=IF(AND(事業区分=2,入力シート!AB284&lt;&gt;""),入力シート!AB284,"")」←「=IF(AND(事業区分=2,入力シート!T284&lt;&gt;""),入力シート!T284,"")」</t>
    <phoneticPr fontId="9"/>
  </si>
  <si>
    <t>様式6総合判定</t>
    <rPh sb="0" eb="2">
      <t>ヨウシキ</t>
    </rPh>
    <rPh sb="3" eb="7">
      <t>ソウゴウハンテイ</t>
    </rPh>
    <phoneticPr fontId="9"/>
  </si>
  <si>
    <t>R7で変更「=IF(入力シート!C287&lt;&gt;"",入力シート!C287,"")」←「=IF(AND(事業区分=2,入力シート!C287&lt;&gt;""),入力シート!C287,"")」、R6で追加</t>
    <rPh sb="92" eb="94">
      <t>ツイカ</t>
    </rPh>
    <phoneticPr fontId="9"/>
  </si>
  <si>
    <t>補助事業に要する経費（イ）物品購入費</t>
    <phoneticPr fontId="9"/>
  </si>
  <si>
    <t>補助事業に要する経費（ロ）消耗品費等</t>
    <phoneticPr fontId="9"/>
  </si>
  <si>
    <t>補助事業に要する経費（ハ）その他</t>
    <phoneticPr fontId="9"/>
  </si>
  <si>
    <t>補助対象経費（イ）物品購入費</t>
    <phoneticPr fontId="9"/>
  </si>
  <si>
    <t>補助対象経費（ロ）消耗品費等</t>
    <phoneticPr fontId="9"/>
  </si>
  <si>
    <t>補助対象経費（ハ）その他</t>
    <phoneticPr fontId="9"/>
  </si>
  <si>
    <t>補助率</t>
    <phoneticPr fontId="9"/>
  </si>
  <si>
    <t>補助事業に要する経費　計</t>
    <phoneticPr fontId="9"/>
  </si>
  <si>
    <t>補助対象経費　計</t>
    <phoneticPr fontId="9"/>
  </si>
  <si>
    <t>当初計画との差異金額</t>
    <rPh sb="0" eb="1">
      <t>トウセィオ</t>
    </rPh>
    <rPh sb="3" eb="5">
      <t>サイ</t>
    </rPh>
    <rPh sb="5" eb="7">
      <t>キンガク</t>
    </rPh>
    <phoneticPr fontId="9"/>
  </si>
  <si>
    <t>当初計画との差異率</t>
    <rPh sb="0" eb="1">
      <t>トウセィオ</t>
    </rPh>
    <rPh sb="3" eb="5">
      <t>サイ</t>
    </rPh>
    <rPh sb="5" eb="6">
      <t>リテゥ</t>
    </rPh>
    <phoneticPr fontId="9"/>
  </si>
  <si>
    <t>交付申請額判定</t>
    <rPh sb="0" eb="2">
      <t>コウフ</t>
    </rPh>
    <rPh sb="2" eb="4">
      <t>ハンテイ</t>
    </rPh>
    <phoneticPr fontId="9"/>
  </si>
  <si>
    <t>実績報告</t>
    <rPh sb="0" eb="4">
      <t>ジッセキ</t>
    </rPh>
    <phoneticPr fontId="9"/>
  </si>
  <si>
    <t>計画変更申請日</t>
    <rPh sb="0" eb="4">
      <t>ケイカク</t>
    </rPh>
    <rPh sb="4" eb="7">
      <t>シンセイ</t>
    </rPh>
    <phoneticPr fontId="9"/>
  </si>
  <si>
    <t>事業開始日</t>
    <rPh sb="0" eb="2">
      <t>ジギョウ</t>
    </rPh>
    <phoneticPr fontId="9"/>
  </si>
  <si>
    <t>事業完了日</t>
    <rPh sb="0" eb="2">
      <t>ジギョウ</t>
    </rPh>
    <phoneticPr fontId="9"/>
  </si>
  <si>
    <t>事業区分１　交付申請書で計画した導入件数（新規）</t>
    <rPh sb="0" eb="4">
      <t>ジギョウ</t>
    </rPh>
    <phoneticPr fontId="9"/>
  </si>
  <si>
    <t>事業区分１　交付申請書で計画した導入件数（交換）</t>
    <rPh sb="0" eb="4">
      <t>ジギョウ</t>
    </rPh>
    <rPh sb="21" eb="23">
      <t>コウカン</t>
    </rPh>
    <phoneticPr fontId="9"/>
  </si>
  <si>
    <t>事業区分１　交付申請書で計画した新規導入件数</t>
    <rPh sb="0" eb="4">
      <t>ジギョウ</t>
    </rPh>
    <phoneticPr fontId="9"/>
  </si>
  <si>
    <t>事業区分１　交付申請書で計画した新規導入件数（合計）</t>
    <rPh sb="0" eb="2">
      <t>ジギョウ</t>
    </rPh>
    <rPh sb="2" eb="4">
      <t>クブン</t>
    </rPh>
    <rPh sb="6" eb="8">
      <t>コウフ</t>
    </rPh>
    <rPh sb="8" eb="11">
      <t>シンセイショ</t>
    </rPh>
    <rPh sb="12" eb="14">
      <t>ケイカク</t>
    </rPh>
    <rPh sb="16" eb="18">
      <t>シンキ</t>
    </rPh>
    <rPh sb="18" eb="20">
      <t>ドウニュウ</t>
    </rPh>
    <rPh sb="20" eb="22">
      <t>ケンスウ</t>
    </rPh>
    <rPh sb="23" eb="25">
      <t>ゴウケイ</t>
    </rPh>
    <phoneticPr fontId="9"/>
  </si>
  <si>
    <t>事業区分１　変更した導入件数（新規）</t>
    <rPh sb="2" eb="4">
      <t>ドウニュウ</t>
    </rPh>
    <rPh sb="4" eb="6">
      <t>ケンスウ</t>
    </rPh>
    <rPh sb="10" eb="12">
      <t>ドウニュウ</t>
    </rPh>
    <rPh sb="15" eb="17">
      <t>シンキ</t>
    </rPh>
    <phoneticPr fontId="9"/>
  </si>
  <si>
    <t>事業区分１　変更した導入件数（交換）</t>
    <rPh sb="2" eb="4">
      <t>ドウニュウ</t>
    </rPh>
    <rPh sb="4" eb="6">
      <t>ケンスウ</t>
    </rPh>
    <rPh sb="10" eb="12">
      <t>ドウニュウ</t>
    </rPh>
    <rPh sb="15" eb="17">
      <t>コウカン</t>
    </rPh>
    <phoneticPr fontId="9"/>
  </si>
  <si>
    <t>事業区分１　変更した新規導入件数</t>
    <rPh sb="2" eb="4">
      <t>ドウニュウ</t>
    </rPh>
    <rPh sb="4" eb="6">
      <t>ケンスウ</t>
    </rPh>
    <rPh sb="7" eb="11">
      <t>シュウチュウ</t>
    </rPh>
    <phoneticPr fontId="9"/>
  </si>
  <si>
    <t>事業区分１　変更した新規導入件数（合計）</t>
    <rPh sb="0" eb="2">
      <t>ジギョウ</t>
    </rPh>
    <rPh sb="2" eb="4">
      <t>クブン</t>
    </rPh>
    <rPh sb="6" eb="8">
      <t>ヘンコウ</t>
    </rPh>
    <rPh sb="10" eb="12">
      <t>シンキ</t>
    </rPh>
    <rPh sb="12" eb="14">
      <t>ドウニュウ</t>
    </rPh>
    <rPh sb="14" eb="16">
      <t>ケンスウ</t>
    </rPh>
    <rPh sb="17" eb="19">
      <t>ゴウケイ</t>
    </rPh>
    <phoneticPr fontId="9"/>
  </si>
  <si>
    <t>事業区分１　差異件数（新規）</t>
    <rPh sb="0" eb="2">
      <t xml:space="preserve">サイ </t>
    </rPh>
    <rPh sb="2" eb="4">
      <t>ケンスウ</t>
    </rPh>
    <rPh sb="11" eb="13">
      <t>シンキ</t>
    </rPh>
    <phoneticPr fontId="9"/>
  </si>
  <si>
    <t>事業区分１　差異件数（交換）</t>
    <rPh sb="0" eb="2">
      <t xml:space="preserve">サイ </t>
    </rPh>
    <rPh sb="2" eb="4">
      <t>ケンスウ</t>
    </rPh>
    <rPh sb="11" eb="13">
      <t>コウカン</t>
    </rPh>
    <phoneticPr fontId="9"/>
  </si>
  <si>
    <t>事業区分１　差異件数</t>
    <rPh sb="0" eb="2">
      <t xml:space="preserve">サイ </t>
    </rPh>
    <rPh sb="2" eb="4">
      <t>ケンスウ</t>
    </rPh>
    <phoneticPr fontId="9"/>
  </si>
  <si>
    <t>事業区分１　差異件数（合計）</t>
    <rPh sb="0" eb="2">
      <t>ジギョウ</t>
    </rPh>
    <rPh sb="2" eb="4">
      <t>クブン</t>
    </rPh>
    <rPh sb="6" eb="8">
      <t>サイ</t>
    </rPh>
    <rPh sb="8" eb="10">
      <t>ケンスウ</t>
    </rPh>
    <rPh sb="11" eb="13">
      <t>ゴウケイ</t>
    </rPh>
    <phoneticPr fontId="9"/>
  </si>
  <si>
    <t>事業区分１　差異率</t>
    <rPh sb="0" eb="1">
      <t>サイ</t>
    </rPh>
    <rPh sb="2" eb="3">
      <t>リテゥ</t>
    </rPh>
    <phoneticPr fontId="9"/>
  </si>
  <si>
    <t>事業区分１　計画変更判定</t>
    <rPh sb="0" eb="6">
      <t>ケイカク</t>
    </rPh>
    <rPh sb="6" eb="8">
      <t>シンキ</t>
    </rPh>
    <rPh sb="8" eb="10">
      <t>ケンスウハンテイ</t>
    </rPh>
    <phoneticPr fontId="9"/>
  </si>
  <si>
    <t>事業区分１　計画変更申請日</t>
    <rPh sb="0" eb="7">
      <t>ケイカク</t>
    </rPh>
    <rPh sb="7" eb="9">
      <t>シンキ</t>
    </rPh>
    <rPh sb="9" eb="11">
      <t>ケンスウハンテイ</t>
    </rPh>
    <phoneticPr fontId="9"/>
  </si>
  <si>
    <t>事業区分１　今回、設置し稼働した導入件数（新規）</t>
    <rPh sb="0" eb="7">
      <t>ケイカク</t>
    </rPh>
    <rPh sb="7" eb="9">
      <t>シンキ</t>
    </rPh>
    <rPh sb="9" eb="11">
      <t>ケンスウ</t>
    </rPh>
    <rPh sb="11" eb="13">
      <t>ハンテイ</t>
    </rPh>
    <rPh sb="16" eb="18">
      <t>ドウニュウ</t>
    </rPh>
    <rPh sb="21" eb="23">
      <t>シンキ</t>
    </rPh>
    <phoneticPr fontId="9"/>
  </si>
  <si>
    <t>事業区分１　今回、設置し稼働した導入件数（交換）</t>
    <rPh sb="0" eb="7">
      <t>ケイカク</t>
    </rPh>
    <rPh sb="7" eb="9">
      <t>シンキ</t>
    </rPh>
    <rPh sb="9" eb="11">
      <t>ケンスウ</t>
    </rPh>
    <rPh sb="11" eb="13">
      <t>ハンテイ</t>
    </rPh>
    <rPh sb="16" eb="18">
      <t>ドウニュウ</t>
    </rPh>
    <rPh sb="21" eb="23">
      <t>コウカン</t>
    </rPh>
    <phoneticPr fontId="9"/>
  </si>
  <si>
    <t>事業区分１　今回、設置し稼働した新規導入件数</t>
    <rPh sb="0" eb="7">
      <t>ケイカク</t>
    </rPh>
    <rPh sb="7" eb="9">
      <t>シンキ</t>
    </rPh>
    <rPh sb="9" eb="11">
      <t>ケンスウ</t>
    </rPh>
    <rPh sb="11" eb="13">
      <t>ハンテイ</t>
    </rPh>
    <rPh sb="14" eb="18">
      <t>シュウチュウ</t>
    </rPh>
    <phoneticPr fontId="9"/>
  </si>
  <si>
    <t>事業区分１　今回、設置し稼働した新規導入件数（合計）</t>
    <rPh sb="0" eb="2">
      <t>ジギョウ</t>
    </rPh>
    <rPh sb="2" eb="4">
      <t>クブン</t>
    </rPh>
    <rPh sb="6" eb="8">
      <t>コンカイ</t>
    </rPh>
    <rPh sb="9" eb="11">
      <t>セッチ</t>
    </rPh>
    <rPh sb="12" eb="14">
      <t>カドウ</t>
    </rPh>
    <rPh sb="16" eb="18">
      <t>シンキ</t>
    </rPh>
    <rPh sb="18" eb="20">
      <t>ドウニュウ</t>
    </rPh>
    <rPh sb="20" eb="22">
      <t>ケンスウ</t>
    </rPh>
    <rPh sb="23" eb="25">
      <t>ゴウケイ</t>
    </rPh>
    <phoneticPr fontId="9"/>
  </si>
  <si>
    <t>事業区分１　実績件数判定</t>
    <rPh sb="0" eb="4">
      <t>ジッセキ</t>
    </rPh>
    <rPh sb="4" eb="6">
      <t>ハンテイ</t>
    </rPh>
    <rPh sb="6" eb="8">
      <t>シュウチュウ</t>
    </rPh>
    <phoneticPr fontId="9"/>
  </si>
  <si>
    <t>事業区分２　交付申請書で計画した導入件数（新規）</t>
    <phoneticPr fontId="9"/>
  </si>
  <si>
    <t>事業区分２　交付申請書で計画した導入件数（交換）</t>
    <rPh sb="21" eb="23">
      <t>コウカン</t>
    </rPh>
    <phoneticPr fontId="9"/>
  </si>
  <si>
    <t>事業区分２　交付申請書で計画した新規導入件数</t>
    <phoneticPr fontId="9"/>
  </si>
  <si>
    <t>事業区分２　交付申請書で計画した新規導入件数（合計）</t>
    <rPh sb="0" eb="2">
      <t>ジギョウ</t>
    </rPh>
    <rPh sb="2" eb="4">
      <t>クブン</t>
    </rPh>
    <rPh sb="6" eb="8">
      <t>コウフ</t>
    </rPh>
    <rPh sb="8" eb="11">
      <t>シンセイショ</t>
    </rPh>
    <rPh sb="12" eb="14">
      <t>ケイカク</t>
    </rPh>
    <rPh sb="16" eb="18">
      <t>シンキ</t>
    </rPh>
    <rPh sb="18" eb="20">
      <t>ドウニュウ</t>
    </rPh>
    <rPh sb="20" eb="22">
      <t>ケンスウ</t>
    </rPh>
    <rPh sb="23" eb="25">
      <t>ゴウケイ</t>
    </rPh>
    <phoneticPr fontId="9"/>
  </si>
  <si>
    <t>事業区分２　変更した導入件数（新規）</t>
    <rPh sb="2" eb="4">
      <t>ドウニュウ</t>
    </rPh>
    <rPh sb="6" eb="8">
      <t>ヘンコウ</t>
    </rPh>
    <rPh sb="10" eb="12">
      <t>ドウニュウ</t>
    </rPh>
    <rPh sb="15" eb="17">
      <t>シンキ</t>
    </rPh>
    <phoneticPr fontId="9"/>
  </si>
  <si>
    <t>事業区分２　変更した導入件数（交換）</t>
    <rPh sb="2" eb="4">
      <t>ドウニュウ</t>
    </rPh>
    <rPh sb="6" eb="8">
      <t>ヘンコウ</t>
    </rPh>
    <rPh sb="10" eb="12">
      <t>ドウニュウ</t>
    </rPh>
    <rPh sb="15" eb="17">
      <t>コウカン</t>
    </rPh>
    <phoneticPr fontId="9"/>
  </si>
  <si>
    <t>事業区分２　変更した新規導入件数</t>
    <rPh sb="1" eb="5">
      <t>シュウチュウ</t>
    </rPh>
    <rPh sb="5" eb="7">
      <t>）</t>
    </rPh>
    <phoneticPr fontId="9"/>
  </si>
  <si>
    <t>事業区分２　変更した新規導入件数（合計）</t>
    <rPh sb="0" eb="2">
      <t>ジギョウ</t>
    </rPh>
    <rPh sb="2" eb="4">
      <t>クブン</t>
    </rPh>
    <rPh sb="6" eb="8">
      <t>ヘンコウ</t>
    </rPh>
    <rPh sb="10" eb="12">
      <t>シンキ</t>
    </rPh>
    <rPh sb="12" eb="14">
      <t>ドウニュウ</t>
    </rPh>
    <rPh sb="14" eb="16">
      <t>ケンスウ</t>
    </rPh>
    <rPh sb="17" eb="19">
      <t>ゴウケイ</t>
    </rPh>
    <phoneticPr fontId="9"/>
  </si>
  <si>
    <t>事業区分２　差異件数（新規）</t>
    <rPh sb="0" eb="2">
      <t xml:space="preserve">サイ </t>
    </rPh>
    <rPh sb="2" eb="4">
      <t>ケンスウ</t>
    </rPh>
    <rPh sb="11" eb="13">
      <t>シンキ</t>
    </rPh>
    <phoneticPr fontId="9"/>
  </si>
  <si>
    <t>事業区分２　差異件数（交換）</t>
    <rPh sb="0" eb="2">
      <t xml:space="preserve">サイ </t>
    </rPh>
    <rPh sb="2" eb="4">
      <t>ケンスウ</t>
    </rPh>
    <rPh sb="11" eb="13">
      <t>コウカン</t>
    </rPh>
    <phoneticPr fontId="9"/>
  </si>
  <si>
    <t>事業区分２　差異件数</t>
    <rPh sb="0" eb="2">
      <t xml:space="preserve">サイ </t>
    </rPh>
    <rPh sb="2" eb="4">
      <t>ケンスウ</t>
    </rPh>
    <phoneticPr fontId="9"/>
  </si>
  <si>
    <t>事業区分２　差異件数（合計）</t>
    <rPh sb="0" eb="2">
      <t>ジギョウ</t>
    </rPh>
    <rPh sb="2" eb="4">
      <t>クブン</t>
    </rPh>
    <rPh sb="6" eb="8">
      <t>サイ</t>
    </rPh>
    <rPh sb="8" eb="10">
      <t>ケンスウ</t>
    </rPh>
    <rPh sb="11" eb="13">
      <t>ゴウケイ</t>
    </rPh>
    <phoneticPr fontId="9"/>
  </si>
  <si>
    <t>事業区分２　差異率</t>
    <rPh sb="0" eb="1">
      <t>サイ</t>
    </rPh>
    <rPh sb="2" eb="3">
      <t>リテゥ</t>
    </rPh>
    <phoneticPr fontId="9"/>
  </si>
  <si>
    <t>事業区分２　計画変更判定</t>
    <rPh sb="0" eb="6">
      <t>ケイカクシュウチュウ</t>
    </rPh>
    <phoneticPr fontId="9"/>
  </si>
  <si>
    <t>事業区分２　計画変更申請日</t>
    <rPh sb="0" eb="7">
      <t>ケイカクシュウチュウ</t>
    </rPh>
    <phoneticPr fontId="9"/>
  </si>
  <si>
    <t>事業区分２　今回、設置し稼働した導入件数（新規）</t>
    <rPh sb="0" eb="2">
      <t>ジギョウ</t>
    </rPh>
    <rPh sb="2" eb="4">
      <t>クブン</t>
    </rPh>
    <rPh sb="6" eb="8">
      <t>コンカイ</t>
    </rPh>
    <rPh sb="7" eb="9">
      <t>シンキ</t>
    </rPh>
    <rPh sb="9" eb="11">
      <t>ケンスウ</t>
    </rPh>
    <rPh sb="11" eb="13">
      <t>ハンテイ</t>
    </rPh>
    <rPh sb="16" eb="18">
      <t>ドウニュウ</t>
    </rPh>
    <rPh sb="21" eb="23">
      <t>シンキ</t>
    </rPh>
    <phoneticPr fontId="9"/>
  </si>
  <si>
    <t>事業区分２　今回、設置し稼働した導入件数（交換）</t>
    <rPh sb="0" eb="2">
      <t>ジギョウ</t>
    </rPh>
    <rPh sb="2" eb="4">
      <t>クブン</t>
    </rPh>
    <rPh sb="6" eb="8">
      <t>コンカイ</t>
    </rPh>
    <rPh sb="7" eb="9">
      <t>シンキ</t>
    </rPh>
    <rPh sb="9" eb="11">
      <t>ケンスウ</t>
    </rPh>
    <rPh sb="11" eb="13">
      <t>ハンテイ</t>
    </rPh>
    <rPh sb="16" eb="18">
      <t>ドウニュウ</t>
    </rPh>
    <rPh sb="21" eb="23">
      <t>コウカン</t>
    </rPh>
    <phoneticPr fontId="9"/>
  </si>
  <si>
    <t>事業区分２　今回、設置し稼働した新規導入件数</t>
    <rPh sb="2" eb="6">
      <t>シュウチュウ</t>
    </rPh>
    <rPh sb="6" eb="8">
      <t>）</t>
    </rPh>
    <phoneticPr fontId="9"/>
  </si>
  <si>
    <t>事業区分２　今回、設置し稼働した新規導入件数（合計）</t>
    <rPh sb="0" eb="2">
      <t>ジギョウ</t>
    </rPh>
    <rPh sb="2" eb="4">
      <t>クブン</t>
    </rPh>
    <rPh sb="6" eb="8">
      <t>コンカイ</t>
    </rPh>
    <rPh sb="9" eb="11">
      <t>セッチ</t>
    </rPh>
    <rPh sb="12" eb="14">
      <t>カドウ</t>
    </rPh>
    <rPh sb="16" eb="18">
      <t>シンキ</t>
    </rPh>
    <rPh sb="18" eb="20">
      <t>ドウニュウ</t>
    </rPh>
    <rPh sb="20" eb="22">
      <t>ケンスウ</t>
    </rPh>
    <rPh sb="23" eb="25">
      <t>ゴウケイ</t>
    </rPh>
    <phoneticPr fontId="9"/>
  </si>
  <si>
    <t>事業区分２　実績件数判定</t>
    <rPh sb="0" eb="6">
      <t>ジッセキシュウチュウ</t>
    </rPh>
    <phoneticPr fontId="9"/>
  </si>
  <si>
    <t>補助事業に要した経費（イ）物品購入費</t>
    <rPh sb="2" eb="3">
      <t>ヨウセィ</t>
    </rPh>
    <phoneticPr fontId="9"/>
  </si>
  <si>
    <t>補助事業に要した経費（ロ）消耗品費等</t>
    <rPh sb="1" eb="2">
      <t>ヨウセィ</t>
    </rPh>
    <phoneticPr fontId="9"/>
  </si>
  <si>
    <t>補助事業に要した経費（ハ）その他</t>
    <rPh sb="1" eb="2">
      <t>ヨウシタ</t>
    </rPh>
    <phoneticPr fontId="9"/>
  </si>
  <si>
    <t>補助率</t>
  </si>
  <si>
    <t>実績報告額（イ）物品購入費</t>
  </si>
  <si>
    <t>実績報告額（ロ）消耗品費等</t>
  </si>
  <si>
    <t>実績報告額（ハ）その他</t>
  </si>
  <si>
    <t>補助事業に要した経費　計</t>
    <rPh sb="2" eb="3">
      <t>ヨウセィ</t>
    </rPh>
    <phoneticPr fontId="9"/>
  </si>
  <si>
    <t>実績報告額　計</t>
    <rPh sb="0" eb="1">
      <t>ジッセキ</t>
    </rPh>
    <phoneticPr fontId="9"/>
  </si>
  <si>
    <t>差異　補助事業に要した経費（イ）物品購入費</t>
    <rPh sb="0" eb="2">
      <t>サイ</t>
    </rPh>
    <phoneticPr fontId="9"/>
  </si>
  <si>
    <t>差異　補助事業に要した経費（ロ）消耗品費等</t>
    <rPh sb="0" eb="2">
      <t>サイ</t>
    </rPh>
    <phoneticPr fontId="9"/>
  </si>
  <si>
    <t>差異　補助事業に要した経費（ハ）その他</t>
    <rPh sb="0" eb="2">
      <t>サイ</t>
    </rPh>
    <phoneticPr fontId="9"/>
  </si>
  <si>
    <t>差異　補助対象経費（イ）物品購入費</t>
    <rPh sb="0" eb="2">
      <t>サイ</t>
    </rPh>
    <phoneticPr fontId="9"/>
  </si>
  <si>
    <t>差異　補助対象経費（ロ）消耗品費等</t>
    <rPh sb="0" eb="2">
      <t>サイ</t>
    </rPh>
    <phoneticPr fontId="9"/>
  </si>
  <si>
    <t>差異　補助対象経費（ハ）その他</t>
    <rPh sb="0" eb="2">
      <t>サイ</t>
    </rPh>
    <phoneticPr fontId="9"/>
  </si>
  <si>
    <t>差異　補助率</t>
    <rPh sb="0" eb="2">
      <t>サイ</t>
    </rPh>
    <phoneticPr fontId="9"/>
  </si>
  <si>
    <t>差異　実績報告額（イ）物品購入費</t>
    <rPh sb="0" eb="2">
      <t>サイ</t>
    </rPh>
    <phoneticPr fontId="9"/>
  </si>
  <si>
    <t>差異　実績報告額（ロ）消耗品費等</t>
    <rPh sb="0" eb="2">
      <t>サイ</t>
    </rPh>
    <phoneticPr fontId="9"/>
  </si>
  <si>
    <t>差異　実績報告額（ハ）その他</t>
    <rPh sb="0" eb="2">
      <t>サイ</t>
    </rPh>
    <phoneticPr fontId="9"/>
  </si>
  <si>
    <t>差異　補助事業に要した経費　計</t>
    <rPh sb="0" eb="2">
      <t>サイ</t>
    </rPh>
    <phoneticPr fontId="9"/>
  </si>
  <si>
    <t>差異　補助対象経費　計</t>
    <rPh sb="0" eb="2">
      <t>サイ</t>
    </rPh>
    <phoneticPr fontId="9"/>
  </si>
  <si>
    <t>差異　実績報告額　計</t>
    <rPh sb="0" eb="2">
      <t>サイ</t>
    </rPh>
    <phoneticPr fontId="9"/>
  </si>
  <si>
    <t>実績報告額判定</t>
  </si>
  <si>
    <t>銀行名</t>
    <rPh sb="0" eb="3">
      <t>ギンコウメイ</t>
    </rPh>
    <phoneticPr fontId="9"/>
  </si>
  <si>
    <t>R5で追加</t>
    <rPh sb="3" eb="5">
      <t>ツイカ</t>
    </rPh>
    <phoneticPr fontId="9"/>
  </si>
  <si>
    <t>金融機関コード</t>
    <rPh sb="0" eb="4">
      <t>キンユウキカン</t>
    </rPh>
    <phoneticPr fontId="9"/>
  </si>
  <si>
    <t>支店名</t>
    <rPh sb="0" eb="3">
      <t>シテンメイ</t>
    </rPh>
    <phoneticPr fontId="9"/>
  </si>
  <si>
    <t>支店コード</t>
    <rPh sb="0" eb="2">
      <t>シテン</t>
    </rPh>
    <phoneticPr fontId="9"/>
  </si>
  <si>
    <t>種別</t>
    <rPh sb="0" eb="2">
      <t>シュベツ</t>
    </rPh>
    <phoneticPr fontId="9"/>
  </si>
  <si>
    <t>口座番号</t>
    <rPh sb="0" eb="4">
      <t>コウザバンゴウ</t>
    </rPh>
    <phoneticPr fontId="9"/>
  </si>
  <si>
    <t>口座名義（カナ）</t>
    <rPh sb="0" eb="4">
      <t>コウザメイギ</t>
    </rPh>
    <phoneticPr fontId="9"/>
  </si>
  <si>
    <t>口座名義（漢字）</t>
    <rPh sb="0" eb="4">
      <t>コウザメイギ</t>
    </rPh>
    <rPh sb="5" eb="7">
      <t>カンジ</t>
    </rPh>
    <phoneticPr fontId="9"/>
  </si>
  <si>
    <t>選択事業年度</t>
    <rPh sb="0" eb="2">
      <t>センタク</t>
    </rPh>
    <rPh sb="2" eb="6">
      <t>ジギョウ</t>
    </rPh>
    <phoneticPr fontId="9"/>
  </si>
  <si>
    <t>申請時理事長</t>
    <rPh sb="0" eb="2">
      <t>シンセイ</t>
    </rPh>
    <rPh sb="2" eb="3">
      <t>j</t>
    </rPh>
    <rPh sb="3" eb="6">
      <t>リジ</t>
    </rPh>
    <phoneticPr fontId="9"/>
  </si>
  <si>
    <t>最新計画変更日</t>
    <rPh sb="0" eb="2">
      <t>サイシn</t>
    </rPh>
    <rPh sb="2" eb="7">
      <t>ケイカク</t>
    </rPh>
    <phoneticPr fontId="9"/>
  </si>
  <si>
    <t>申請年度</t>
    <rPh sb="0" eb="3">
      <t>シンセイ</t>
    </rPh>
    <phoneticPr fontId="9"/>
  </si>
  <si>
    <t>都道府県</t>
    <rPh sb="0" eb="3">
      <t>トドウ</t>
    </rPh>
    <phoneticPr fontId="9"/>
  </si>
  <si>
    <t>選択肢（はい/該当なし）</t>
    <phoneticPr fontId="9"/>
  </si>
  <si>
    <t>判定テーブル</t>
    <rPh sb="0" eb="2">
      <t>ハンテイ</t>
    </rPh>
    <phoneticPr fontId="9"/>
  </si>
  <si>
    <t>●●●</t>
    <phoneticPr fontId="9"/>
  </si>
  <si>
    <t>北海道</t>
  </si>
  <si>
    <t>はい</t>
    <phoneticPr fontId="9"/>
  </si>
  <si>
    <t>あり</t>
    <phoneticPr fontId="9"/>
  </si>
  <si>
    <t>遠隔開閉栓等システム構築事業</t>
    <rPh sb="0" eb="3">
      <t>シンギジュツ</t>
    </rPh>
    <rPh sb="3" eb="5">
      <t>カツヨウ</t>
    </rPh>
    <rPh sb="5" eb="7">
      <t>ジギョウ</t>
    </rPh>
    <phoneticPr fontId="73"/>
  </si>
  <si>
    <t>新規または10％未満の条件に適合</t>
    <rPh sb="0" eb="2">
      <t>シンキ</t>
    </rPh>
    <rPh sb="8" eb="10">
      <t>ミマン</t>
    </rPh>
    <rPh sb="11" eb="13">
      <t>ジョウケン</t>
    </rPh>
    <rPh sb="14" eb="16">
      <t>テキゴウ</t>
    </rPh>
    <phoneticPr fontId="73"/>
  </si>
  <si>
    <t>上限値　30％</t>
    <rPh sb="0" eb="2">
      <t>ジョウゲン</t>
    </rPh>
    <rPh sb="2" eb="3">
      <t>チ</t>
    </rPh>
    <phoneticPr fontId="73"/>
  </si>
  <si>
    <t>青森県</t>
  </si>
  <si>
    <t>いいえ</t>
    <phoneticPr fontId="9"/>
  </si>
  <si>
    <t>該当なし</t>
    <rPh sb="0" eb="2">
      <t>ガイトウ</t>
    </rPh>
    <phoneticPr fontId="9"/>
  </si>
  <si>
    <t>なし</t>
    <phoneticPr fontId="9"/>
  </si>
  <si>
    <t>10％以上、30％未満の条件に適合</t>
    <rPh sb="3" eb="5">
      <t>イジョウ</t>
    </rPh>
    <rPh sb="9" eb="11">
      <t>ミマン</t>
    </rPh>
    <phoneticPr fontId="73"/>
  </si>
  <si>
    <t>上限値　50％</t>
    <rPh sb="0" eb="2">
      <t>ジョウゲン</t>
    </rPh>
    <rPh sb="2" eb="3">
      <t>チ</t>
    </rPh>
    <phoneticPr fontId="73"/>
  </si>
  <si>
    <t>岩手県</t>
  </si>
  <si>
    <t>30％以上、50％未満の条件に適合</t>
    <rPh sb="3" eb="5">
      <t>イジョウ</t>
    </rPh>
    <rPh sb="9" eb="11">
      <t>ミマン</t>
    </rPh>
    <phoneticPr fontId="73"/>
  </si>
  <si>
    <t>上限値　70％</t>
    <rPh sb="0" eb="2">
      <t>ジョウゲン</t>
    </rPh>
    <rPh sb="2" eb="3">
      <t>チ</t>
    </rPh>
    <phoneticPr fontId="73"/>
  </si>
  <si>
    <t>事業完了日</t>
    <rPh sb="0" eb="4">
      <t>ジギョウカンリョウビ</t>
    </rPh>
    <phoneticPr fontId="9"/>
  </si>
  <si>
    <t>宮城県</t>
  </si>
  <si>
    <t>50％以上、70％未満の条件に適合</t>
    <rPh sb="3" eb="5">
      <t>イジョウ</t>
    </rPh>
    <rPh sb="9" eb="11">
      <t>ミマン</t>
    </rPh>
    <phoneticPr fontId="73"/>
  </si>
  <si>
    <t>上限値70％（予算の範囲内）</t>
    <rPh sb="0" eb="2">
      <t>ジョウゲン</t>
    </rPh>
    <rPh sb="2" eb="3">
      <t>チ</t>
    </rPh>
    <rPh sb="7" eb="9">
      <t>ヨサン</t>
    </rPh>
    <rPh sb="10" eb="13">
      <t>ハンイナイ</t>
    </rPh>
    <phoneticPr fontId="73"/>
  </si>
  <si>
    <t>秋田県</t>
  </si>
  <si>
    <t>70％以上の条件に適合</t>
    <rPh sb="3" eb="5">
      <t>イジョウ</t>
    </rPh>
    <phoneticPr fontId="73"/>
  </si>
  <si>
    <t>（予算の範囲内）</t>
    <rPh sb="1" eb="3">
      <t>ヨサン</t>
    </rPh>
    <rPh sb="4" eb="7">
      <t>ハンイナイ</t>
    </rPh>
    <phoneticPr fontId="73"/>
  </si>
  <si>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</si>
  <si>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</si>
  <si>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</si>
  <si>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</si>
  <si>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</si>
  <si>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</si>
  <si>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</si>
  <si>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</si>
  <si>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</si>
  <si>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</si>
  <si>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</si>
  <si>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</si>
  <si>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</si>
  <si>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</si>
  <si>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</si>
  <si>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</si>
  <si>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</si>
  <si>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</si>
  <si>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</si>
  <si>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</si>
  <si>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</si>
  <si>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</si>
  <si>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</si>
  <si>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</si>
  <si>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</si>
  <si>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</si>
  <si>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</si>
  <si>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</si>
  <si>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</si>
  <si>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</si>
  <si>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</si>
  <si>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</si>
  <si>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</si>
  <si>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</si>
  <si>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</si>
  <si>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</si>
  <si>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</si>
  <si>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</si>
  <si>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</si>
  <si>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</si>
  <si>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</si>
  <si>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</si>
  <si>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データ</t>
  </si>
  <si>
    <t>*</t>
  </si>
  <si>
    <t>事業区分</t>
    <phoneticPr fontId="6"/>
  </si>
  <si>
    <t>中小企業に該当しますか？</t>
    <phoneticPr fontId="9"/>
  </si>
  <si>
    <t>中小企業に該当しますか？</t>
    <rPh sb="0" eb="4">
      <t>チュウショウキギョウニ</t>
    </rPh>
    <rPh sb="5" eb="7">
      <t>ガイトウ</t>
    </rPh>
    <phoneticPr fontId="9"/>
  </si>
  <si>
    <t>補助対象経費は1,000,000円以上、20,000,000円以内が条件です。　---＞</t>
    <phoneticPr fontId="9"/>
  </si>
  <si>
    <t>　石油ガス流通合理化対策事業費補助金（石油ガスの流通合理化及び取引の適正化等に関する支援事業費のうち構造改善推進事業）交付規程第４条の規定に基づき、以下のとおり補助金の交付を申請します。</t>
    <phoneticPr fontId="6"/>
  </si>
  <si>
    <t>　石油ガス流通合理化対策事業費補助金（石油ガスの流通合理化及び取引の適正化等に関する支援事業費のうち構造改善推進事業)交付規程第１１条第１項の規定に基づき、承認を申請します。</t>
    <phoneticPr fontId="30"/>
  </si>
  <si>
    <t>（計画変更様式）</t>
    <rPh sb="1" eb="3">
      <t>ケイカク</t>
    </rPh>
    <rPh sb="3" eb="5">
      <t>ヘンコウ</t>
    </rPh>
    <phoneticPr fontId="9"/>
  </si>
  <si>
    <t>（計画変更様式）</t>
    <rPh sb="1" eb="5">
      <t>ケイカクヘンコウ</t>
    </rPh>
    <phoneticPr fontId="9"/>
  </si>
  <si>
    <t>　石油ガス流通合理化対策事業費補助金（石油ガスの流通合理化及び取引の適正化等に関する支援事業費のうち構造改善推進事業）交付規程第１６条第１項の規定に基づき、下記のとおり報告します</t>
    <phoneticPr fontId="30"/>
  </si>
  <si>
    <t>（実績報告様式）</t>
    <rPh sb="1" eb="5">
      <t>ジッセキホウコク</t>
    </rPh>
    <rPh sb="5" eb="7">
      <t>ヨウシキ</t>
    </rPh>
    <phoneticPr fontId="9"/>
  </si>
  <si>
    <t>（実績報告様式）</t>
    <rPh sb="1" eb="5">
      <t>ジッセ</t>
    </rPh>
    <rPh sb="5" eb="7">
      <t>ヨウシキ</t>
    </rPh>
    <phoneticPr fontId="9"/>
  </si>
  <si>
    <t>計画変更様式</t>
    <rPh sb="0" eb="4">
      <t>ケイカクヘンコウ</t>
    </rPh>
    <phoneticPr fontId="9"/>
  </si>
  <si>
    <t>実績報告様式</t>
    <rPh sb="0" eb="2">
      <t>ジッセキ</t>
    </rPh>
    <rPh sb="2" eb="4">
      <t>ホウコク</t>
    </rPh>
    <rPh sb="4" eb="6">
      <t>ヨウシキ</t>
    </rPh>
    <phoneticPr fontId="9"/>
  </si>
  <si>
    <t>入力シート含む本Excelファイル+計画変更様式のPDFを提出してください。</t>
    <rPh sb="0" eb="2">
      <t>ニュウリョク</t>
    </rPh>
    <rPh sb="5" eb="6">
      <t>フク</t>
    </rPh>
    <rPh sb="7" eb="8">
      <t>ホン</t>
    </rPh>
    <rPh sb="18" eb="20">
      <t>ケイカク</t>
    </rPh>
    <rPh sb="20" eb="22">
      <t>ヘンコウ</t>
    </rPh>
    <rPh sb="22" eb="24">
      <t>ヨウシキ</t>
    </rPh>
    <phoneticPr fontId="9"/>
  </si>
  <si>
    <t>入力シート含む本Excelファイル+実績報告様式のPDFを提出してください。</t>
    <rPh sb="0" eb="2">
      <t>ニュウリョク</t>
    </rPh>
    <rPh sb="5" eb="6">
      <t>フク</t>
    </rPh>
    <rPh sb="7" eb="8">
      <t>ホン</t>
    </rPh>
    <rPh sb="18" eb="20">
      <t>ジッセキ</t>
    </rPh>
    <rPh sb="20" eb="22">
      <t>ホウコク</t>
    </rPh>
    <rPh sb="22" eb="24">
      <t>ヨウシキ</t>
    </rPh>
    <phoneticPr fontId="9"/>
  </si>
  <si>
    <t>３．製造機器メーカー</t>
    <rPh sb="2" eb="4">
      <t>セイゾウ</t>
    </rPh>
    <rPh sb="4" eb="6">
      <t>キキ</t>
    </rPh>
    <phoneticPr fontId="9"/>
  </si>
  <si>
    <t>製造機器メーカー</t>
    <rPh sb="0" eb="2">
      <t>セイゾウ</t>
    </rPh>
    <rPh sb="2" eb="4">
      <t>キキ</t>
    </rPh>
    <phoneticPr fontId="6"/>
  </si>
  <si>
    <t>基準適合となっているか</t>
    <phoneticPr fontId="6"/>
  </si>
  <si>
    <t>応募様式3の提出</t>
    <rPh sb="0" eb="2">
      <t>オウボ</t>
    </rPh>
    <rPh sb="2" eb="4">
      <t>ヨウシキ</t>
    </rPh>
    <rPh sb="6" eb="8">
      <t>テイシュツ</t>
    </rPh>
    <phoneticPr fontId="9"/>
  </si>
  <si>
    <t>（応募様式１）</t>
    <rPh sb="1" eb="5">
      <t>オウボヨウシキ</t>
    </rPh>
    <phoneticPr fontId="9"/>
  </si>
  <si>
    <t>応募様式１</t>
    <rPh sb="0" eb="2">
      <t>オウボ</t>
    </rPh>
    <rPh sb="2" eb="4">
      <t>ヨウシキ</t>
    </rPh>
    <phoneticPr fontId="9"/>
  </si>
  <si>
    <t>応募様式１</t>
    <rPh sb="0" eb="4">
      <t>オウボヨウシキ</t>
    </rPh>
    <phoneticPr fontId="9"/>
  </si>
  <si>
    <t>計画変更様式</t>
    <rPh sb="0" eb="2">
      <t>ケイカク</t>
    </rPh>
    <rPh sb="2" eb="4">
      <t>ヘンコウ</t>
    </rPh>
    <rPh sb="4" eb="6">
      <t>ヨウシキ</t>
    </rPh>
    <phoneticPr fontId="9"/>
  </si>
  <si>
    <t>実績報告様式</t>
    <rPh sb="0" eb="4">
      <t>ジッセキホウコク</t>
    </rPh>
    <rPh sb="4" eb="6">
      <t>ヨウシキ</t>
    </rPh>
    <phoneticPr fontId="9"/>
  </si>
  <si>
    <t>計画変更承認申請日</t>
    <rPh sb="0" eb="2">
      <t>ケイカク</t>
    </rPh>
    <rPh sb="2" eb="4">
      <t>ヘンコウ</t>
    </rPh>
    <rPh sb="4" eb="6">
      <t>ショウニン</t>
    </rPh>
    <rPh sb="6" eb="8">
      <t>シンセイ</t>
    </rPh>
    <rPh sb="8" eb="9">
      <t>ビ</t>
    </rPh>
    <phoneticPr fontId="9"/>
  </si>
  <si>
    <t>に計画変更承認申請提出済み.</t>
    <rPh sb="1" eb="3">
      <t>ケイカク</t>
    </rPh>
    <rPh sb="3" eb="5">
      <t>ヘンコウ</t>
    </rPh>
    <rPh sb="5" eb="7">
      <t>ショウニン</t>
    </rPh>
    <rPh sb="7" eb="9">
      <t>シンセイ</t>
    </rPh>
    <rPh sb="9" eb="11">
      <t>テイシュツ</t>
    </rPh>
    <rPh sb="11" eb="12">
      <t>ズ</t>
    </rPh>
    <phoneticPr fontId="30"/>
  </si>
  <si>
    <t>※通信機器のデータが正常に取得されていること</t>
  </si>
  <si>
    <t>機器仕様がわかる資料（カタログ内の当該機器抜粋資料）の提出</t>
    <rPh sb="0" eb="2">
      <t>キキ</t>
    </rPh>
    <rPh sb="2" eb="4">
      <t>シヨウ</t>
    </rPh>
    <rPh sb="8" eb="10">
      <t>シリョウ</t>
    </rPh>
    <rPh sb="15" eb="16">
      <t>ナイ</t>
    </rPh>
    <rPh sb="17" eb="19">
      <t>トウガイ</t>
    </rPh>
    <rPh sb="19" eb="21">
      <t>キキ</t>
    </rPh>
    <rPh sb="21" eb="23">
      <t>バッスイ</t>
    </rPh>
    <rPh sb="23" eb="25">
      <t>シリョウ</t>
    </rPh>
    <rPh sb="27" eb="29">
      <t>テイシュツ</t>
    </rPh>
    <phoneticPr fontId="60"/>
  </si>
  <si>
    <t>申請時～事業完了日の間、有効なもの</t>
    <phoneticPr fontId="60"/>
  </si>
  <si>
    <t>代表取締役社長執行役員　本社長</t>
  </si>
  <si>
    <t>pp</t>
    <phoneticPr fontId="9"/>
  </si>
  <si>
    <t>導入率差</t>
    <rPh sb="0" eb="2">
      <t>ドウニュウ</t>
    </rPh>
    <rPh sb="2" eb="3">
      <t>リツ</t>
    </rPh>
    <rPh sb="3" eb="4">
      <t>サ</t>
    </rPh>
    <phoneticPr fontId="9"/>
  </si>
  <si>
    <t>③今回導入後の導入率・導入率差</t>
    <rPh sb="11" eb="15">
      <t>ドウニュウリツサ</t>
    </rPh>
    <phoneticPr fontId="9"/>
  </si>
  <si>
    <t>③今回導入後の導入率・導入率差</t>
    <phoneticPr fontId="9"/>
  </si>
  <si>
    <t>③ 今回導入後の導入率・導入率差</t>
    <phoneticPr fontId="9"/>
  </si>
  <si>
    <t>導入率差</t>
    <rPh sb="0" eb="4">
      <t>ドウニュウリツサ</t>
    </rPh>
    <phoneticPr fontId="9"/>
  </si>
  <si>
    <t>ｐｐ</t>
    <phoneticPr fontId="9"/>
  </si>
  <si>
    <t>今回導入後の導入率差（遠隔開閉栓等）</t>
    <rPh sb="0" eb="2">
      <t>コンカイ</t>
    </rPh>
    <rPh sb="2" eb="5">
      <t>ドウニュウゴ</t>
    </rPh>
    <phoneticPr fontId="9"/>
  </si>
  <si>
    <t>今回導入後の導入率差（遠隔検針 or 集中監視）</t>
    <rPh sb="0" eb="2">
      <t>コンカイ</t>
    </rPh>
    <rPh sb="2" eb="5">
      <t>ドウニュウゴ</t>
    </rPh>
    <phoneticPr fontId="9"/>
  </si>
  <si>
    <t>●計画変更様式を提出する際は、事業完了日の変更の有無に関らず必ず「事業完了日欄」を記載してください。</t>
    <rPh sb="1" eb="7">
      <t>ケイカクヘンコウヨウシキ</t>
    </rPh>
    <phoneticPr fontId="9"/>
  </si>
  <si>
    <t>３．製造機器メーカー</t>
    <phoneticPr fontId="9"/>
  </si>
  <si>
    <t>3.製造機器メーカー</t>
    <rPh sb="2" eb="4">
      <t>セイゾウ</t>
    </rPh>
    <rPh sb="4" eb="6">
      <t>キキ</t>
    </rPh>
    <phoneticPr fontId="60"/>
  </si>
  <si>
    <t>３．製造機器メーカー（手続きを補助する者がいる場合のみ記載する）</t>
  </si>
  <si>
    <t>製造機器メーカー　法人名</t>
  </si>
  <si>
    <t>製造機器メーカー　担当者所属部署</t>
  </si>
  <si>
    <t>製造機器メーカー　担当者役職</t>
  </si>
  <si>
    <t>製造機器メーカー　担当者氏名</t>
  </si>
  <si>
    <t>製造機器メーカー　担当者氏名カナ</t>
  </si>
  <si>
    <t>製造機器メーカー　〒番号</t>
  </si>
  <si>
    <t>製造機器メーカー　住所</t>
  </si>
  <si>
    <t>製造機器メーカー　担当者メールアドレス</t>
  </si>
  <si>
    <t>製造機器メーカー　担当者電話番号</t>
  </si>
  <si>
    <t>製造機器メーカー　担当者FAX番号</t>
  </si>
  <si>
    <t>製造機器メーカー　担当者携帯電話番号</t>
    <rPh sb="12" eb="14">
      <t>ケイタイ</t>
    </rPh>
    <phoneticPr fontId="9"/>
  </si>
  <si>
    <t>※グループ企業から調達する場合は、参考様式１又は２「利益等排除計算書」において算出した金額を記載すること</t>
    <phoneticPr fontId="6"/>
  </si>
  <si>
    <t>交付申請・計画変更に使用します。</t>
    <rPh sb="5" eb="9">
      <t>ケイカクヘンコウ</t>
    </rPh>
    <phoneticPr fontId="9"/>
  </si>
  <si>
    <t>入力シート含む本Excelファイル+応募様式１のPDFを提出してください。</t>
    <rPh sb="0" eb="2">
      <t>ニュウリョク</t>
    </rPh>
    <rPh sb="5" eb="6">
      <t>フク</t>
    </rPh>
    <rPh sb="7" eb="8">
      <t>ホン</t>
    </rPh>
    <rPh sb="18" eb="22">
      <t>オウボヨウシキ</t>
    </rPh>
    <phoneticPr fontId="9"/>
  </si>
  <si>
    <t>令和8年度 石油ガス流通合理化対策事業費補助金（石油ガスの流通合理化及び取引の適正化等に関する支援事業費のうち構造改善推進事業）計画変更等承認申請書</t>
    <phoneticPr fontId="6"/>
  </si>
  <si>
    <t>交付決定番号</t>
  </si>
  <si>
    <t>交付決定番号</t>
    <rPh sb="0" eb="2">
      <t>コウフ</t>
    </rPh>
    <rPh sb="2" eb="4">
      <t>ケッテイ</t>
    </rPh>
    <rPh sb="4" eb="6">
      <t>バンゴウ</t>
    </rPh>
    <phoneticPr fontId="30"/>
  </si>
  <si>
    <t>受けたことがある場合は、その交付決定番号を記載</t>
  </si>
  <si>
    <t>受けたことがある場合はその交付決定番号が記入されているか</t>
    <rPh sb="20" eb="22">
      <t>キニュウ</t>
    </rPh>
    <phoneticPr fontId="60"/>
  </si>
  <si>
    <t>R7で変更「交付決定番号」←「交付決定番号」</t>
    <rPh sb="3" eb="5">
      <t>ヘンコウ</t>
    </rPh>
    <phoneticPr fontId="9"/>
  </si>
  <si>
    <t>補助対象経費の区分と内訳</t>
  </si>
  <si>
    <t>●計画変更様式を提出する際は、事業費の変更の有無に関らず必ず「計画変更の補助対象経費の区分と内訳欄」を記載してください。変更がない場合には、「申請時の事業費欄」をコピーしてください。</t>
  </si>
  <si>
    <t>計画変更の補助対象経費の区分と内訳</t>
    <rPh sb="0" eb="4">
      <t>ケイカク</t>
    </rPh>
    <phoneticPr fontId="9"/>
  </si>
  <si>
    <t>実績報告の補助対象経費の区分と内訳</t>
    <rPh sb="0" eb="4">
      <t>ジッセキ</t>
    </rPh>
    <phoneticPr fontId="9"/>
  </si>
  <si>
    <t>補助対象経費の区分と内訳</t>
    <phoneticPr fontId="9"/>
  </si>
  <si>
    <t>補助対象経費の区分と内訳　物品購入費</t>
    <rPh sb="13" eb="15">
      <t>ブッピン</t>
    </rPh>
    <rPh sb="15" eb="18">
      <t>コウニュウヒ</t>
    </rPh>
    <phoneticPr fontId="60"/>
  </si>
  <si>
    <t>３．補助事業に要する経費、補助対象経費及び補助金の額</t>
  </si>
  <si>
    <t>補助金の額</t>
  </si>
  <si>
    <t>６．補助事業に要する経費、補助対象経費及び補助金の額</t>
  </si>
  <si>
    <t>補助金の額</t>
    <phoneticPr fontId="9"/>
  </si>
  <si>
    <t>補助事業に要する経費、補助対象経費及び補助金の額</t>
  </si>
  <si>
    <t>3.補助事業に要する経費、補助金の額</t>
    <rPh sb="2" eb="6">
      <t>ホジョジギョウ</t>
    </rPh>
    <rPh sb="7" eb="8">
      <t>ヨウ</t>
    </rPh>
    <rPh sb="10" eb="12">
      <t>ケイヒ</t>
    </rPh>
    <phoneticPr fontId="60"/>
  </si>
  <si>
    <t>補助金の額（イ）物品購入費</t>
  </si>
  <si>
    <t>補助金の額（ロ）消耗品費等</t>
  </si>
  <si>
    <t>補助金の額（ハ）その他</t>
  </si>
  <si>
    <t>補助金の額　計</t>
  </si>
  <si>
    <t>賃金引上げ計画のある場合のみ</t>
    <rPh sb="0" eb="4">
      <t>チンギンヒキア</t>
    </rPh>
    <rPh sb="5" eb="7">
      <t>ケイカク</t>
    </rPh>
    <rPh sb="10" eb="12">
      <t>バアイ</t>
    </rPh>
    <phoneticPr fontId="60"/>
  </si>
  <si>
    <t>不要では</t>
    <rPh sb="0" eb="2">
      <t>フヨウ</t>
    </rPh>
    <phoneticPr fontId="6"/>
  </si>
  <si>
    <t>(1)応募様式１の写し</t>
    <rPh sb="9" eb="10">
      <t>ウツ</t>
    </rPh>
    <phoneticPr fontId="60"/>
  </si>
  <si>
    <t>以下は計画変更等の届出を行う際に記載して下さい。（計画変更様式）</t>
    <rPh sb="0" eb="2">
      <t>イカハ</t>
    </rPh>
    <rPh sb="3" eb="8">
      <t>ケイカク</t>
    </rPh>
    <rPh sb="9" eb="11">
      <t>トドケ</t>
    </rPh>
    <rPh sb="12" eb="13">
      <t>オコナウ</t>
    </rPh>
    <rPh sb="16" eb="18">
      <t>キサイ</t>
    </rPh>
    <phoneticPr fontId="9"/>
  </si>
  <si>
    <t xml:space="preserve"> 計画変更等の事項①</t>
    <rPh sb="4" eb="6">
      <t>ジコウ</t>
    </rPh>
    <phoneticPr fontId="9"/>
  </si>
  <si>
    <t xml:space="preserve"> 計画変更等の内容①</t>
  </si>
  <si>
    <t xml:space="preserve"> 計画変更等の事項②</t>
    <rPh sb="5" eb="7">
      <t>ジコウ</t>
    </rPh>
    <phoneticPr fontId="9"/>
  </si>
  <si>
    <t xml:space="preserve"> 計画変更等の内容②</t>
  </si>
  <si>
    <t xml:space="preserve"> 計画変更等の事項③</t>
    <rPh sb="4" eb="6">
      <t>ジコウ</t>
    </rPh>
    <phoneticPr fontId="9"/>
  </si>
  <si>
    <t xml:space="preserve"> 計画変更等の内容③</t>
  </si>
  <si>
    <t xml:space="preserve"> 計画変更等の事項④</t>
    <rPh sb="4" eb="6">
      <t>ジコウ</t>
    </rPh>
    <phoneticPr fontId="9"/>
  </si>
  <si>
    <t xml:space="preserve"> 計画変更等の内容④</t>
  </si>
  <si>
    <t xml:space="preserve"> 計画変更等の理由</t>
    <rPh sb="4" eb="6">
      <t>リユウ</t>
    </rPh>
    <phoneticPr fontId="9"/>
  </si>
  <si>
    <t xml:space="preserve"> 添付資料</t>
    <phoneticPr fontId="9"/>
  </si>
  <si>
    <t>応募様式１/計画変更様式</t>
    <rPh sb="0" eb="4">
      <t>オウボヨウシキ</t>
    </rPh>
    <rPh sb="6" eb="12">
      <t>ケイカクヘンコウヨウシキ</t>
    </rPh>
    <phoneticPr fontId="9"/>
  </si>
  <si>
    <t>代表取締役社長執行役員</t>
    <phoneticPr fontId="6"/>
  </si>
  <si>
    <r>
      <t>納税証明書その2(法人および法人以外) 　</t>
    </r>
    <r>
      <rPr>
        <sz val="8"/>
        <color rgb="FFFF0000"/>
        <rFont val="ＭＳ Ｐゴシック"/>
        <family val="3"/>
        <charset val="128"/>
      </rPr>
      <t>※直近3年分</t>
    </r>
    <r>
      <rPr>
        <sz val="8"/>
        <color theme="1"/>
        <rFont val="ＭＳ Ｐゴシック"/>
        <family val="3"/>
        <charset val="128"/>
      </rPr>
      <t xml:space="preserve">  </t>
    </r>
    <r>
      <rPr>
        <sz val="8"/>
        <color rgb="FFFF0000"/>
        <rFont val="ＭＳ Ｐゴシック"/>
        <family val="3"/>
        <charset val="128"/>
      </rPr>
      <t>申請日より3ヶ月以内に取得したものであるか</t>
    </r>
    <rPh sb="0" eb="2">
      <t>ノウゼイ</t>
    </rPh>
    <rPh sb="2" eb="5">
      <t>ショウメイショ</t>
    </rPh>
    <rPh sb="9" eb="11">
      <t>ホウジン</t>
    </rPh>
    <rPh sb="14" eb="16">
      <t>ホウジン</t>
    </rPh>
    <rPh sb="16" eb="18">
      <t>イガイ</t>
    </rPh>
    <rPh sb="22" eb="24">
      <t>チョッキン</t>
    </rPh>
    <rPh sb="25" eb="27">
      <t>ネンブン</t>
    </rPh>
    <phoneticPr fontId="60"/>
  </si>
  <si>
    <r>
      <t xml:space="preserve">納税証明書その1(法人以外) </t>
    </r>
    <r>
      <rPr>
        <sz val="8"/>
        <color rgb="FFFF0000"/>
        <rFont val="ＭＳ Ｐゴシック"/>
        <family val="3"/>
        <charset val="128"/>
      </rPr>
      <t>申請日より3ヶ月以内に取得したものであるか</t>
    </r>
    <phoneticPr fontId="60"/>
  </si>
  <si>
    <t>上限800件の範囲内の数か</t>
    <rPh sb="0" eb="2">
      <t>ジョウゲン</t>
    </rPh>
    <phoneticPr fontId="60"/>
  </si>
  <si>
    <t>(4)定款</t>
    <rPh sb="3" eb="5">
      <t>テイカン</t>
    </rPh>
    <phoneticPr fontId="60"/>
  </si>
  <si>
    <t>·	申請者がリース事業者の場合のみ</t>
    <rPh sb="2" eb="5">
      <t>シンセイシャ</t>
    </rPh>
    <rPh sb="9" eb="11">
      <t>ジギョウ</t>
    </rPh>
    <rPh sb="11" eb="12">
      <t>シャ</t>
    </rPh>
    <rPh sb="13" eb="15">
      <t>バアイ</t>
    </rPh>
    <phoneticPr fontId="60"/>
  </si>
  <si>
    <t>(5)課税証明書</t>
    <rPh sb="3" eb="5">
      <t>カゼイ</t>
    </rPh>
    <rPh sb="5" eb="8">
      <t>ショウメイショ</t>
    </rPh>
    <phoneticPr fontId="60"/>
  </si>
  <si>
    <t>(6)見積依頼書（応募様式２）</t>
    <rPh sb="3" eb="5">
      <t>ミツモリ</t>
    </rPh>
    <rPh sb="5" eb="8">
      <t>イライショ</t>
    </rPh>
    <rPh sb="9" eb="13">
      <t>オウボヨウシキ</t>
    </rPh>
    <phoneticPr fontId="60"/>
  </si>
  <si>
    <t>(7)見積書</t>
    <rPh sb="3" eb="6">
      <t>ミツモリショ</t>
    </rPh>
    <phoneticPr fontId="60"/>
  </si>
  <si>
    <t>(8)液化石油ガス販売事業報告書</t>
    <rPh sb="9" eb="11">
      <t>ハンバイ</t>
    </rPh>
    <rPh sb="11" eb="13">
      <t>ジギョウ</t>
    </rPh>
    <rPh sb="13" eb="16">
      <t>ホウコクショ</t>
    </rPh>
    <phoneticPr fontId="60"/>
  </si>
  <si>
    <t>(9)従業員への賃金引上げ計画の表明書（応募様式３）</t>
    <rPh sb="8" eb="12">
      <t>チンギンヒキア</t>
    </rPh>
    <rPh sb="13" eb="15">
      <t>ケイカク</t>
    </rPh>
    <rPh sb="16" eb="19">
      <t>ヒョウメイショ</t>
    </rPh>
    <phoneticPr fontId="60"/>
  </si>
  <si>
    <t>(10)法人事業概況説明書　等</t>
    <rPh sb="4" eb="6">
      <t>ホウジン</t>
    </rPh>
    <rPh sb="6" eb="8">
      <t>ジギョウ</t>
    </rPh>
    <rPh sb="8" eb="10">
      <t>ガイキョウ</t>
    </rPh>
    <rPh sb="10" eb="13">
      <t>セツメイショ</t>
    </rPh>
    <rPh sb="14" eb="15">
      <t>トウ</t>
    </rPh>
    <phoneticPr fontId="60"/>
  </si>
  <si>
    <t>(11)認定証等の写し</t>
    <phoneticPr fontId="60"/>
  </si>
  <si>
    <t>※パシフィックコンサルタンツ株式会社（事務局）からの通知書類等は実務担当者へ送付します。
※記入する実務担当者は、当申請に関わる権限を持ち、内容等を説明できる方として下さい。</t>
    <rPh sb="19" eb="22">
      <t>ジムキョク</t>
    </rPh>
    <phoneticPr fontId="9"/>
  </si>
  <si>
    <t xml:space="preserve">	応募様式1等（Excelファイル）　補助金申請　目次</t>
    <phoneticPr fontId="9"/>
  </si>
  <si>
    <t>令和8年度 石油ガス流通合理化対策事業費補助金（石油ガスの流通合理化及び取引の適正化等に関する支援事業費のうち構造改善推進事業）公募申請書</t>
    <rPh sb="64" eb="68">
      <t>コウボシンセイ</t>
    </rPh>
    <rPh sb="68" eb="69">
      <t>ショ</t>
    </rPh>
    <phoneticPr fontId="6"/>
  </si>
  <si>
    <t>「応募様式1等（Excelファイル）」は、交付申請・計画変更時に使用しますので、シートのカスタマイズはもちろんのこと、シート名の変更も絶対に行わないでください。また、応募様式1、計画変更様式等に際しては、必ずPDFとともに「応募様式1等（Excelファイル）」もEXCELのままご提出ください。</t>
    <rPh sb="26" eb="30">
      <t>ケイカクヘンコウ</t>
    </rPh>
    <rPh sb="30" eb="31">
      <t>ジ</t>
    </rPh>
    <rPh sb="83" eb="87">
      <t>オウボヨウシキ</t>
    </rPh>
    <rPh sb="89" eb="91">
      <t>ケイカク</t>
    </rPh>
    <rPh sb="93" eb="95">
      <t>ヨウシキ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</si>
</sst>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411]ggge&quot;年&quot;m&quot;月&quot;d&quot;日&quot;;@"/>
    <numFmt numFmtId="177" formatCode="#,##0_ ;[Red]\-#,##0\ "/>
    <numFmt numFmtId="178" formatCode="0_);[Red]\(0\)"/>
    <numFmt numFmtId="179" formatCode="#,##0.000_ ;[Red]\-#,##0.000\ "/>
    <numFmt numFmtId="180" formatCode="0.000_);[Red]\(0.000\)"/>
    <numFmt numFmtId="181" formatCode="#,##0_ "/>
    <numFmt numFmtId="182" formatCode="0_ "/>
    <numFmt numFmtId="183" formatCode="0.000%"/>
    <numFmt numFmtId="184" formatCode="0.0%"/>
    <numFmt numFmtId="185" formatCode="0.000"/>
    <numFmt numFmtId="186" formatCode="0.0000_ "/>
    <numFmt numFmtId="187" formatCode="#,###&quot;件&quot;"/>
    <numFmt numFmtId="188" formatCode="#0.00&quot;%&quot;"/>
    <numFmt numFmtId="189" formatCode="#0.000&quot;%&quot;"/>
    <numFmt numFmtId="190" formatCode="#,##0.000_ "/>
    <numFmt numFmtId="191" formatCode="0.000_ "/>
    <numFmt numFmtId="192" formatCode="0.0_ "/>
  </numFmts>
  <fonts count="85" x14ac:knownFonts="1">
    <font>
      <sz val="10"/>
      <color theme="1"/>
      <name val="Meiryo UI"/>
      <family val="2"/>
      <charset val="128"/>
    </font>
    <font>
      <sz val="10"/>
      <color theme="1"/>
      <name val="Meiryo UI"/>
      <family val="2"/>
      <charset val="128"/>
    </font>
    <font>
      <sz val="10"/>
      <color rgb="FFFF0000"/>
      <name val="Meiryo UI"/>
      <family val="2"/>
      <charset val="128"/>
    </font>
    <font>
      <b/>
      <sz val="10"/>
      <color theme="1"/>
      <name val="Meiryo UI"/>
      <family val="2"/>
      <charset val="128"/>
    </font>
    <font>
      <u/>
      <sz val="10"/>
      <color theme="10"/>
      <name val="Meiryo UI"/>
      <family val="2"/>
      <charset val="128"/>
    </font>
    <font>
      <b/>
      <sz val="12"/>
      <color theme="0"/>
      <name val="Meiryo UI"/>
      <family val="2"/>
      <charset val="128"/>
    </font>
    <font>
      <sz val="6"/>
      <name val="Meiryo UI"/>
      <family val="2"/>
      <charset val="128"/>
    </font>
    <font>
      <sz val="12"/>
      <name val="Meiryo UI"/>
      <family val="2"/>
      <charset val="128"/>
    </font>
    <font>
      <sz val="10"/>
      <name val="Meiryo UI"/>
      <family val="2"/>
      <charset val="128"/>
    </font>
    <font>
      <sz val="6"/>
      <name val="游ゴシック"/>
      <family val="2"/>
      <charset val="128"/>
      <scheme val="minor"/>
    </font>
    <font>
      <b/>
      <u/>
      <sz val="12"/>
      <color rgb="FF0563C1"/>
      <name val="游ゴシック"/>
      <family val="3"/>
      <charset val="128"/>
      <scheme val="minor"/>
    </font>
    <font>
      <b/>
      <u/>
      <sz val="12"/>
      <color theme="10"/>
      <name val="Meiryo UI"/>
      <family val="2"/>
      <charset val="128"/>
    </font>
    <font>
      <sz val="12"/>
      <color theme="1"/>
      <name val="Meiryo UI"/>
      <family val="2"/>
      <charset val="128"/>
    </font>
    <font>
      <sz val="10"/>
      <color rgb="FF0070C0"/>
      <name val="Meiryo UI"/>
      <family val="2"/>
      <charset val="128"/>
    </font>
    <font>
      <sz val="12"/>
      <color theme="0"/>
      <name val="Meiryo UI"/>
      <family val="2"/>
      <charset val="128"/>
    </font>
    <font>
      <b/>
      <sz val="12"/>
      <color theme="1"/>
      <name val="Meiryo UI"/>
      <family val="2"/>
      <charset val="128"/>
    </font>
    <font>
      <sz val="11"/>
      <color theme="1"/>
      <name val="Meiryo UI"/>
      <family val="2"/>
      <charset val="128"/>
    </font>
    <font>
      <sz val="8"/>
      <color theme="1"/>
      <name val="ＭＳ Ｐゴシック"/>
      <family val="2"/>
      <charset val="128"/>
    </font>
    <font>
      <sz val="11"/>
      <color theme="1"/>
      <name val="ＭＳ Ｐゴシック"/>
      <family val="2"/>
      <charset val="128"/>
    </font>
    <font>
      <sz val="12"/>
      <color theme="1"/>
      <name val="游ゴシック"/>
      <family val="2"/>
      <charset val="128"/>
      <scheme val="minor"/>
    </font>
    <font>
      <b/>
      <sz val="9"/>
      <color theme="1"/>
      <name val="Meiryo UI"/>
      <family val="2"/>
      <charset val="128"/>
    </font>
    <font>
      <sz val="9"/>
      <color theme="1"/>
      <name val="Meiryo UI"/>
      <family val="2"/>
      <charset val="128"/>
    </font>
    <font>
      <sz val="9"/>
      <color theme="1"/>
      <name val="Meiryo UI"/>
      <family val="3"/>
      <charset val="128"/>
    </font>
    <font>
      <sz val="9"/>
      <color rgb="FFFF0000"/>
      <name val="Meiryo UI"/>
      <family val="3"/>
      <charset val="128"/>
    </font>
    <font>
      <u/>
      <sz val="10"/>
      <color rgb="FFFF0000"/>
      <name val="Meiryo UI"/>
      <family val="3"/>
      <charset val="128"/>
    </font>
    <font>
      <b/>
      <sz val="10"/>
      <color rgb="FFFF0000"/>
      <name val="Meiryo UI"/>
      <family val="3"/>
      <charset val="128"/>
    </font>
    <font>
      <sz val="10"/>
      <color rgb="FFFF0000"/>
      <name val="Meiryo UI"/>
      <family val="3"/>
      <charset val="128"/>
    </font>
    <font>
      <b/>
      <sz val="10"/>
      <color rgb="FF0070C0"/>
      <name val="Meiryo UI"/>
      <family val="3"/>
      <charset val="128"/>
    </font>
    <font>
      <sz val="10"/>
      <color theme="1"/>
      <name val="Meiryo UI"/>
      <family val="3"/>
      <charset val="128"/>
    </font>
    <font>
      <sz val="12"/>
      <color theme="1"/>
      <name val="ＭＳ Ｐゴシック"/>
      <family val="2"/>
      <charset val="128"/>
    </font>
    <font>
      <b/>
      <sz val="12"/>
      <color theme="1"/>
      <name val="游ゴシック"/>
      <family val="2"/>
      <charset val="128"/>
      <scheme val="minor"/>
    </font>
    <font>
      <b/>
      <sz val="10"/>
      <color rgb="FF000000"/>
      <name val="Meiryo UI"/>
      <family val="3"/>
      <charset val="128"/>
    </font>
    <font>
      <sz val="10"/>
      <name val="Meiryo UI"/>
      <family val="3"/>
      <charset val="128"/>
    </font>
    <font>
      <b/>
      <sz val="10"/>
      <color rgb="FF0070C0"/>
      <name val="Meiryo UI"/>
      <family val="2"/>
      <charset val="128"/>
    </font>
    <font>
      <sz val="10"/>
      <color theme="1"/>
      <name val="游ゴシック"/>
      <family val="2"/>
      <charset val="128"/>
      <scheme val="minor"/>
    </font>
    <font>
      <b/>
      <sz val="10"/>
      <name val="Meiryo UI"/>
      <family val="2"/>
      <charset val="128"/>
    </font>
    <font>
      <sz val="10"/>
      <color rgb="FF0563C1"/>
      <name val="Meiryo UI"/>
      <family val="2"/>
      <charset val="128"/>
    </font>
    <font>
      <b/>
      <sz val="10"/>
      <name val="Meiryo UI"/>
      <family val="3"/>
      <charset val="128"/>
    </font>
    <font>
      <b/>
      <u/>
      <sz val="12"/>
      <color theme="10"/>
      <name val="游ゴシック"/>
      <family val="3"/>
      <charset val="128"/>
      <scheme val="minor"/>
    </font>
    <font>
      <sz val="10"/>
      <color theme="1"/>
      <name val="ＭＳ Ｐゴシック"/>
      <family val="2"/>
      <charset val="128"/>
    </font>
    <font>
      <b/>
      <sz val="10"/>
      <color theme="0"/>
      <name val="ＭＳ Ｐゴシック"/>
      <family val="2"/>
      <charset val="128"/>
    </font>
    <font>
      <sz val="10"/>
      <name val="ＭＳ Ｐゴシック"/>
      <family val="2"/>
      <charset val="128"/>
    </font>
    <font>
      <sz val="10"/>
      <color theme="0"/>
      <name val="ＭＳ Ｐゴシック"/>
      <family val="2"/>
      <charset val="128"/>
    </font>
    <font>
      <sz val="10"/>
      <color theme="1"/>
      <name val="Times New Roman"/>
      <family val="1"/>
    </font>
    <font>
      <sz val="8"/>
      <color theme="1"/>
      <name val="ＭＳ Ｐゴシック"/>
      <family val="3"/>
      <charset val="128"/>
    </font>
    <font>
      <sz val="10"/>
      <color theme="1"/>
      <name val="ＭＳ Ｐゴシック"/>
      <family val="3"/>
      <charset val="128"/>
    </font>
    <font>
      <b/>
      <sz val="12"/>
      <color theme="1"/>
      <name val="ＭＳ Ｐゴシック"/>
      <family val="3"/>
      <charset val="128"/>
    </font>
    <font>
      <sz val="9"/>
      <color theme="1"/>
      <name val="ＭＳ Ｐゴシック"/>
      <family val="2"/>
      <charset val="128"/>
    </font>
    <font>
      <sz val="10"/>
      <color theme="1"/>
      <name val="ＭＳ Ｐ明朝"/>
      <family val="1"/>
      <charset val="128"/>
    </font>
    <font>
      <sz val="9"/>
      <color theme="1"/>
      <name val="ＭＳ Ｐゴシック"/>
      <family val="3"/>
      <charset val="128"/>
    </font>
    <font>
      <sz val="12"/>
      <color theme="1"/>
      <name val="ＭＳ Ｐゴシック"/>
      <family val="3"/>
      <charset val="128"/>
    </font>
    <font>
      <b/>
      <sz val="10"/>
      <color rgb="FF0070C0"/>
      <name val="ＭＳ Ｐゴシック"/>
      <family val="3"/>
      <charset val="128"/>
    </font>
    <font>
      <sz val="9"/>
      <color theme="1"/>
      <name val="游ゴシック"/>
      <family val="2"/>
      <charset val="128"/>
      <scheme val="minor"/>
    </font>
    <font>
      <sz val="8"/>
      <color theme="1"/>
      <name val="游ゴシック"/>
      <family val="2"/>
      <charset val="128"/>
      <scheme val="minor"/>
    </font>
    <font>
      <sz val="10"/>
      <name val="ＭＳ Ｐゴシック"/>
      <family val="3"/>
      <charset val="128"/>
    </font>
    <font>
      <sz val="10"/>
      <color rgb="FFFF0000"/>
      <name val="ＭＳ Ｐゴシック"/>
      <family val="3"/>
      <charset val="128"/>
    </font>
    <font>
      <b/>
      <u/>
      <sz val="10"/>
      <color theme="10"/>
      <name val="Meiryo UI"/>
      <family val="2"/>
      <charset val="128"/>
    </font>
    <font>
      <sz val="10"/>
      <color theme="1" tint="0.249977111117893"/>
      <name val="Meiryo UI"/>
      <family val="2"/>
      <charset val="128"/>
    </font>
    <font>
      <b/>
      <u/>
      <sz val="10"/>
      <color theme="10"/>
      <name val="Meiryo UI"/>
      <family val="3"/>
      <charset val="128"/>
    </font>
    <font>
      <b/>
      <sz val="10"/>
      <color theme="1" tint="0.249977111117893"/>
      <name val="Meiryo UI"/>
      <family val="2"/>
      <charset val="128"/>
    </font>
    <font>
      <sz val="6"/>
      <name val="ＭＳ Ｐゴシック"/>
      <family val="2"/>
      <charset val="128"/>
    </font>
    <font>
      <b/>
      <sz val="10"/>
      <color theme="1"/>
      <name val="ＭＳ Ｐゴシック"/>
      <family val="3"/>
      <charset val="128"/>
    </font>
    <font>
      <sz val="8"/>
      <color rgb="FFFF0000"/>
      <name val="ＭＳ Ｐゴシック"/>
      <family val="3"/>
      <charset val="128"/>
    </font>
    <font>
      <sz val="11"/>
      <color theme="1"/>
      <name val="ＭＳ Ｐゴシック"/>
      <family val="3"/>
      <charset val="128"/>
    </font>
    <font>
      <sz val="8"/>
      <name val="ＭＳ Ｐゴシック"/>
      <family val="3"/>
      <charset val="128"/>
    </font>
    <font>
      <sz val="11"/>
      <name val="ＭＳ Ｐゴシック"/>
      <family val="3"/>
      <charset val="128"/>
    </font>
    <font>
      <sz val="9"/>
      <name val="ＭＳ Ｐゴシック"/>
      <family val="3"/>
      <charset val="128"/>
    </font>
    <font>
      <sz val="12"/>
      <color rgb="FF002060"/>
      <name val="Meiryo UI"/>
      <family val="2"/>
      <charset val="128"/>
    </font>
    <font>
      <sz val="12"/>
      <color rgb="FF000000"/>
      <name val="Meiryo UI"/>
      <family val="2"/>
      <charset val="128"/>
    </font>
    <font>
      <sz val="12"/>
      <color rgb="FFFF0000"/>
      <name val="Meiryo UI"/>
      <family val="2"/>
      <charset val="128"/>
    </font>
    <font>
      <b/>
      <sz val="12"/>
      <color theme="0"/>
      <name val="ＭＳ Ｐゴシック"/>
      <family val="2"/>
      <charset val="128"/>
    </font>
    <font>
      <b/>
      <sz val="10"/>
      <color rgb="FF000000"/>
      <name val="ＭＳ Ｐゴシック"/>
      <family val="2"/>
      <charset val="128"/>
    </font>
    <font>
      <sz val="12"/>
      <color theme="0"/>
      <name val="ＭＳ Ｐゴシック"/>
      <family val="2"/>
      <charset val="128"/>
    </font>
    <font>
      <b/>
      <sz val="12"/>
      <color rgb="FF000000"/>
      <name val="Arial"/>
      <family val="2"/>
    </font>
    <font>
      <sz val="11"/>
      <color theme="1"/>
      <name val="Segoe UI"/>
      <family val="2"/>
    </font>
    <font>
      <sz val="8.5"/>
      <color theme="1"/>
      <name val="ＭＳ Ｐゴシック"/>
      <family val="2"/>
      <charset val="128"/>
    </font>
    <font>
      <b/>
      <sz val="8"/>
      <color theme="1"/>
      <name val="ＭＳ Ｐゴシック"/>
      <family val="3"/>
      <charset val="128"/>
    </font>
    <font>
      <b/>
      <sz val="9"/>
      <color theme="1"/>
      <name val="ＭＳ Ｐゴシック"/>
      <family val="3"/>
      <charset val="128"/>
    </font>
    <font>
      <b/>
      <sz val="14"/>
      <color theme="0"/>
      <name val="Meiryo UI"/>
      <family val="3"/>
      <charset val="128"/>
    </font>
    <font>
      <sz val="8"/>
      <color theme="1"/>
      <name val="ＭＳ Ｐゴシック"/>
      <family val="3"/>
    </font>
    <font>
      <sz val="8"/>
      <name val="ＭＳ Ｐゴシック"/>
      <family val="3"/>
    </font>
    <font>
      <sz val="8"/>
      <color rgb="FFFF0000"/>
      <name val="ＭＳ Ｐゴシック"/>
      <family val="3"/>
    </font>
    <font>
      <sz val="9"/>
      <color theme="1"/>
      <name val="ＭＳ Ｐゴシック"/>
      <family val="3"/>
    </font>
    <font>
      <sz val="10"/>
      <color rgb="FF0000FF"/>
      <name val="Meiryo UI"/>
      <family val="2"/>
      <charset val="128"/>
    </font>
    <font>
      <sz val="10"/>
      <color rgb="FF0000FF"/>
      <name val="Meiryo UI"/>
      <family val="3"/>
      <charset val="128"/>
    </font>
  </fonts>
  <fills count="19">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E2EFDA"/>
        <bgColor indexed="64"/>
      </patternFill>
    </fill>
    <fill>
      <patternFill patternType="solid">
        <fgColor rgb="FFDDEBF7"/>
        <bgColor indexed="64"/>
      </patternFill>
    </fill>
    <fill>
      <patternFill patternType="solid">
        <fgColor theme="1" tint="0.34998626667073579"/>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2"/>
        <bgColor indexed="64"/>
      </patternFill>
    </fill>
    <fill>
      <patternFill patternType="solid">
        <fgColor rgb="FFFF6AF5"/>
        <bgColor indexed="64"/>
      </patternFill>
    </fill>
    <fill>
      <patternFill patternType="solid">
        <fgColor rgb="FFFFFF00"/>
        <bgColor indexed="64"/>
      </patternFill>
    </fill>
    <fill>
      <patternFill patternType="solid">
        <fgColor theme="1" tint="0.499984740745262"/>
        <bgColor indexed="64"/>
      </patternFill>
    </fill>
  </fills>
  <borders count="434">
    <border>
      <left/>
      <right/>
      <top/>
      <bottom/>
      <diagonal/>
    </border>
    <border>
      <left style="medium">
        <color rgb="FF0070C0"/>
      </left>
      <right/>
      <top style="medium">
        <color rgb="FF0070C0"/>
      </top>
      <bottom/>
      <diagonal/>
    </border>
    <border>
      <left/>
      <right/>
      <top style="medium">
        <color rgb="FF0070C0"/>
      </top>
      <bottom style="thin">
        <color theme="1" tint="0.34998626667073579"/>
      </bottom>
      <diagonal/>
    </border>
    <border>
      <left/>
      <right style="medium">
        <color rgb="FF0070C0"/>
      </right>
      <top style="medium">
        <color rgb="FF0070C0"/>
      </top>
      <bottom style="thin">
        <color theme="1" tint="0.34998626667073579"/>
      </bottom>
      <diagonal/>
    </border>
    <border>
      <left style="medium">
        <color rgb="FF0070C0"/>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medium">
        <color rgb="FF0070C0"/>
      </right>
      <top style="thin">
        <color theme="1" tint="0.34998626667073579"/>
      </top>
      <bottom style="thin">
        <color theme="1" tint="0.34998626667073579"/>
      </bottom>
      <diagonal/>
    </border>
    <border>
      <left style="medium">
        <color rgb="FF0070C0"/>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hair">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medium">
        <color rgb="FF0070C0"/>
      </bottom>
      <diagonal/>
    </border>
    <border>
      <left/>
      <right/>
      <top style="thin">
        <color theme="1" tint="0.34998626667073579"/>
      </top>
      <bottom style="medium">
        <color rgb="FF0070C0"/>
      </bottom>
      <diagonal/>
    </border>
    <border>
      <left/>
      <right style="thin">
        <color theme="1" tint="0.34998626667073579"/>
      </right>
      <top style="thin">
        <color theme="1" tint="0.34998626667073579"/>
      </top>
      <bottom style="medium">
        <color rgb="FF0070C0"/>
      </bottom>
      <diagonal/>
    </border>
    <border>
      <left/>
      <right/>
      <top style="medium">
        <color rgb="FF0070C0"/>
      </top>
      <bottom/>
      <diagonal/>
    </border>
    <border>
      <left style="medium">
        <color theme="1" tint="0.34998626667073579"/>
      </left>
      <right/>
      <top style="medium">
        <color theme="1" tint="0.34998626667073579"/>
      </top>
      <bottom/>
      <diagonal/>
    </border>
    <border>
      <left/>
      <right/>
      <top style="medium">
        <color theme="1" tint="0.34998626667073579"/>
      </top>
      <bottom style="thin">
        <color theme="1" tint="0.34998626667073579"/>
      </bottom>
      <diagonal/>
    </border>
    <border>
      <left/>
      <right style="medium">
        <color theme="1" tint="0.34998626667073579"/>
      </right>
      <top style="medium">
        <color theme="1" tint="0.34998626667073579"/>
      </top>
      <bottom style="thin">
        <color theme="1" tint="0.34998626667073579"/>
      </bottom>
      <diagonal/>
    </border>
    <border>
      <left style="medium">
        <color theme="1" tint="0.34998626667073579"/>
      </left>
      <right/>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bottom/>
      <diagonal/>
    </border>
    <border>
      <left style="medium">
        <color theme="1" tint="0.34998626667073579"/>
      </left>
      <right/>
      <top/>
      <bottom style="medium">
        <color theme="1" tint="0.34998626667073579"/>
      </bottom>
      <diagonal/>
    </border>
    <border>
      <left style="thin">
        <color theme="1" tint="0.34998626667073579"/>
      </left>
      <right/>
      <top style="thin">
        <color theme="1" tint="0.34998626667073579"/>
      </top>
      <bottom style="medium">
        <color theme="1" tint="0.34998626667073579"/>
      </bottom>
      <diagonal/>
    </border>
    <border>
      <left/>
      <right/>
      <top style="thin">
        <color theme="1" tint="0.34998626667073579"/>
      </top>
      <bottom style="medium">
        <color theme="1" tint="0.34998626667073579"/>
      </bottom>
      <diagonal/>
    </border>
    <border>
      <left/>
      <right style="thin">
        <color theme="1" tint="0.34998626667073579"/>
      </right>
      <top style="thin">
        <color theme="1" tint="0.34998626667073579"/>
      </top>
      <bottom style="medium">
        <color theme="1" tint="0.34998626667073579"/>
      </bottom>
      <diagonal/>
    </border>
    <border>
      <left/>
      <right style="medium">
        <color theme="1" tint="0.34998626667073579"/>
      </right>
      <top style="thin">
        <color theme="1" tint="0.34998626667073579"/>
      </top>
      <bottom style="medium">
        <color theme="1" tint="0.34998626667073579"/>
      </bottom>
      <diagonal/>
    </border>
    <border>
      <left style="thin">
        <color theme="1" tint="0.34998626667073579"/>
      </left>
      <right/>
      <top style="medium">
        <color theme="1" tint="0.34998626667073579"/>
      </top>
      <bottom/>
      <diagonal/>
    </border>
    <border>
      <left/>
      <right/>
      <top style="medium">
        <color theme="1" tint="0.34998626667073579"/>
      </top>
      <bottom/>
      <diagonal/>
    </border>
    <border>
      <left/>
      <right style="thin">
        <color theme="1" tint="0.34998626667073579"/>
      </right>
      <top style="medium">
        <color theme="1" tint="0.34998626667073579"/>
      </top>
      <bottom/>
      <diagonal/>
    </border>
    <border>
      <left style="medium">
        <color theme="1" tint="0.34998626667073579"/>
      </left>
      <right style="thin">
        <color theme="1" tint="0.34998626667073579"/>
      </right>
      <top/>
      <bottom style="medium">
        <color theme="1" tint="0.34998626667073579"/>
      </bottom>
      <diagonal/>
    </border>
    <border>
      <left style="thin">
        <color theme="1" tint="0.34998626667073579"/>
      </left>
      <right/>
      <top style="medium">
        <color theme="1" tint="0.34998626667073579"/>
      </top>
      <bottom style="thin">
        <color theme="1" tint="0.34998626667073579"/>
      </bottom>
      <diagonal/>
    </border>
    <border>
      <left/>
      <right style="thin">
        <color theme="1" tint="0.34998626667073579"/>
      </right>
      <top style="medium">
        <color theme="1" tint="0.34998626667073579"/>
      </top>
      <bottom style="thin">
        <color theme="1" tint="0.34998626667073579"/>
      </bottom>
      <diagonal/>
    </border>
    <border>
      <left/>
      <right style="medium">
        <color theme="1" tint="0.34998626667073579"/>
      </right>
      <top/>
      <bottom style="thin">
        <color theme="1" tint="0.34998626667073579"/>
      </bottom>
      <diagonal/>
    </border>
    <border>
      <left style="thin">
        <color theme="1" tint="0.34998626667073579"/>
      </left>
      <right/>
      <top/>
      <bottom style="medium">
        <color theme="1" tint="0.34998626667073579"/>
      </bottom>
      <diagonal/>
    </border>
    <border>
      <left/>
      <right/>
      <top/>
      <bottom style="medium">
        <color theme="1" tint="0.34998626667073579"/>
      </bottom>
      <diagonal/>
    </border>
    <border>
      <left/>
      <right style="thin">
        <color theme="1" tint="0.34998626667073579"/>
      </right>
      <top/>
      <bottom style="medium">
        <color theme="1" tint="0.34998626667073579"/>
      </bottom>
      <diagonal/>
    </border>
    <border>
      <left style="thin">
        <color theme="1" tint="0.34998626667073579"/>
      </left>
      <right style="hair">
        <color theme="1" tint="0.34998626667073579"/>
      </right>
      <top style="medium">
        <color theme="1" tint="0.34998626667073579"/>
      </top>
      <bottom style="thin">
        <color theme="1" tint="0.34998626667073579"/>
      </bottom>
      <diagonal/>
    </border>
    <border>
      <left style="hair">
        <color theme="1" tint="0.34998626667073579"/>
      </left>
      <right/>
      <top style="medium">
        <color theme="1" tint="0.34998626667073579"/>
      </top>
      <bottom style="thin">
        <color theme="1" tint="0.34998626667073579"/>
      </bottom>
      <diagonal/>
    </border>
    <border>
      <left style="thin">
        <color theme="1" tint="0.34998626667073579"/>
      </left>
      <right style="hair">
        <color theme="1" tint="0.34998626667073579"/>
      </right>
      <top style="thin">
        <color theme="1" tint="0.34998626667073579"/>
      </top>
      <bottom style="thin">
        <color theme="1" tint="0.34998626667073579"/>
      </bottom>
      <diagonal/>
    </border>
    <border>
      <left style="medium">
        <color theme="1" tint="0.34998626667073579"/>
      </left>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medium">
        <color theme="1" tint="0.34998626667073579"/>
      </left>
      <right/>
      <top style="medium">
        <color theme="1" tint="0.34998626667073579"/>
      </top>
      <bottom style="thin">
        <color indexed="64"/>
      </bottom>
      <diagonal/>
    </border>
    <border>
      <left/>
      <right/>
      <top style="medium">
        <color theme="1" tint="0.34998626667073579"/>
      </top>
      <bottom style="thin">
        <color indexed="64"/>
      </bottom>
      <diagonal/>
    </border>
    <border>
      <left/>
      <right style="thin">
        <color theme="1" tint="0.34998626667073579"/>
      </right>
      <top style="medium">
        <color theme="1" tint="0.34998626667073579"/>
      </top>
      <bottom style="thin">
        <color indexed="64"/>
      </bottom>
      <diagonal/>
    </border>
    <border>
      <left style="thin">
        <color theme="1" tint="0.34998626667073579"/>
      </left>
      <right style="thin">
        <color theme="1" tint="0.34998626667073579"/>
      </right>
      <top style="medium">
        <color theme="1" tint="0.34998626667073579"/>
      </top>
      <bottom style="thin">
        <color indexed="64"/>
      </bottom>
      <diagonal/>
    </border>
    <border>
      <left style="thin">
        <color theme="1" tint="0.34998626667073579"/>
      </left>
      <right style="medium">
        <color theme="1" tint="0.34998626667073579"/>
      </right>
      <top style="medium">
        <color theme="1" tint="0.34998626667073579"/>
      </top>
      <bottom style="thin">
        <color indexed="64"/>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theme="1" tint="0.34998626667073579"/>
      </left>
      <right/>
      <top style="thin">
        <color indexed="64"/>
      </top>
      <bottom style="thin">
        <color indexed="64"/>
      </bottom>
      <diagonal/>
    </border>
    <border>
      <left/>
      <right/>
      <top style="thin">
        <color indexed="64"/>
      </top>
      <bottom style="thin">
        <color indexed="64"/>
      </bottom>
      <diagonal/>
    </border>
    <border>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style="medium">
        <color theme="1" tint="0.34998626667073579"/>
      </right>
      <top style="thin">
        <color indexed="64"/>
      </top>
      <bottom style="thin">
        <color indexed="64"/>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medium">
        <color theme="1" tint="0.34998626667073579"/>
      </left>
      <right/>
      <top style="thin">
        <color indexed="64"/>
      </top>
      <bottom style="thin">
        <color theme="1" tint="0.34998626667073579"/>
      </bottom>
      <diagonal/>
    </border>
    <border>
      <left style="thin">
        <color theme="1" tint="0.34998626667073579"/>
      </left>
      <right style="medium">
        <color theme="1" tint="0.34998626667073579"/>
      </right>
      <top/>
      <bottom style="thin">
        <color theme="1" tint="0.34998626667073579"/>
      </bottom>
      <diagonal/>
    </border>
    <border>
      <left style="medium">
        <color theme="1" tint="0.34998626667073579"/>
      </left>
      <right/>
      <top style="medium">
        <color theme="1" tint="0.34998626667073579"/>
      </top>
      <bottom style="medium">
        <color theme="1" tint="0.34998626667073579"/>
      </bottom>
      <diagonal/>
    </border>
    <border>
      <left/>
      <right/>
      <top style="medium">
        <color theme="1" tint="0.34998626667073579"/>
      </top>
      <bottom style="medium">
        <color theme="1" tint="0.34998626667073579"/>
      </bottom>
      <diagonal/>
    </border>
    <border>
      <left/>
      <right style="thin">
        <color theme="1" tint="0.34998626667073579"/>
      </right>
      <top style="medium">
        <color theme="1" tint="0.34998626667073579"/>
      </top>
      <bottom style="medium">
        <color theme="1" tint="0.34998626667073579"/>
      </bottom>
      <diagonal/>
    </border>
    <border>
      <left style="thin">
        <color theme="1" tint="0.34998626667073579"/>
      </left>
      <right/>
      <top style="medium">
        <color theme="1" tint="0.34998626667073579"/>
      </top>
      <bottom style="medium">
        <color theme="1" tint="0.34998626667073579"/>
      </bottom>
      <diagonal/>
    </border>
    <border>
      <left/>
      <right style="medium">
        <color theme="1" tint="0.34998626667073579"/>
      </right>
      <top style="medium">
        <color theme="1" tint="0.34998626667073579"/>
      </top>
      <bottom style="medium">
        <color theme="1" tint="0.34998626667073579"/>
      </bottom>
      <diagonal/>
    </border>
    <border>
      <left/>
      <right style="medium">
        <color theme="1" tint="0.34998626667073579"/>
      </right>
      <top/>
      <bottom/>
      <diagonal/>
    </border>
    <border>
      <left/>
      <right style="medium">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right style="medium">
        <color theme="1" tint="0.34998626667073579"/>
      </right>
      <top/>
      <bottom style="medium">
        <color theme="1"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dashed">
        <color indexed="64"/>
      </top>
      <bottom style="thin">
        <color theme="0" tint="-0.499984740745262"/>
      </bottom>
      <diagonal/>
    </border>
    <border>
      <left/>
      <right style="medium">
        <color indexed="64"/>
      </right>
      <top style="dashed">
        <color indexed="64"/>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style="thin">
        <color theme="0" tint="-0.499984740745262"/>
      </left>
      <right/>
      <top/>
      <bottom/>
      <diagonal/>
    </border>
    <border>
      <left/>
      <right style="medium">
        <color indexed="64"/>
      </right>
      <top/>
      <bottom/>
      <diagonal/>
    </border>
    <border>
      <left style="medium">
        <color indexed="64"/>
      </left>
      <right/>
      <top/>
      <bottom style="medium">
        <color indexed="64"/>
      </bottom>
      <diagonal/>
    </border>
    <border>
      <left style="thin">
        <color theme="0" tint="-0.499984740745262"/>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tint="0.499984740745262"/>
      </left>
      <right style="thin">
        <color theme="0" tint="-0.499984740745262"/>
      </right>
      <top/>
      <bottom style="thin">
        <color theme="1" tint="0.499984740745262"/>
      </bottom>
      <diagonal/>
    </border>
    <border>
      <left style="thin">
        <color theme="0" tint="-0.499984740745262"/>
      </left>
      <right style="thin">
        <color theme="0" tint="-0.499984740745262"/>
      </right>
      <top/>
      <bottom style="thin">
        <color theme="1" tint="0.499984740745262"/>
      </bottom>
      <diagonal/>
    </border>
    <border>
      <left style="thin">
        <color theme="0" tint="-0.499984740745262"/>
      </left>
      <right style="thin">
        <color theme="1" tint="0.34998626667073579"/>
      </right>
      <top/>
      <bottom style="thin">
        <color theme="1" tint="0.499984740745262"/>
      </bottom>
      <diagonal/>
    </border>
    <border>
      <left style="thin">
        <color theme="1" tint="0.34998626667073579"/>
      </left>
      <right/>
      <top/>
      <bottom style="thin">
        <color theme="1" tint="0.499984740745262"/>
      </bottom>
      <diagonal/>
    </border>
    <border>
      <left/>
      <right/>
      <top/>
      <bottom style="thin">
        <color theme="1" tint="0.499984740745262"/>
      </bottom>
      <diagonal/>
    </border>
    <border>
      <left/>
      <right style="dashed">
        <color indexed="64"/>
      </right>
      <top/>
      <bottom style="thin">
        <color theme="1" tint="0.499984740745262"/>
      </bottom>
      <diagonal/>
    </border>
    <border>
      <left style="dashed">
        <color indexed="64"/>
      </left>
      <right style="thin">
        <color indexed="64"/>
      </right>
      <top/>
      <bottom style="thin">
        <color theme="1" tint="0.499984740745262"/>
      </bottom>
      <diagonal/>
    </border>
    <border>
      <left style="thin">
        <color indexed="64"/>
      </left>
      <right style="thin">
        <color indexed="64"/>
      </right>
      <top/>
      <bottom style="thin">
        <color theme="1" tint="0.499984740745262"/>
      </bottom>
      <diagonal/>
    </border>
    <border>
      <left style="thin">
        <color indexed="64"/>
      </left>
      <right style="medium">
        <color theme="1" tint="0.34998626667073579"/>
      </right>
      <top/>
      <bottom style="thin">
        <color theme="1" tint="0.499984740745262"/>
      </bottom>
      <diagonal/>
    </border>
    <border>
      <left/>
      <right/>
      <top style="medium">
        <color theme="1" tint="0.34998626667073579"/>
      </top>
      <bottom style="thin">
        <color theme="0" tint="-0.499984740745262"/>
      </bottom>
      <diagonal/>
    </border>
    <border>
      <left/>
      <right style="medium">
        <color theme="1" tint="0.34998626667073579"/>
      </right>
      <top style="medium">
        <color theme="1" tint="0.34998626667073579"/>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medium">
        <color theme="1" tint="0.34998626667073579"/>
      </right>
      <top style="thin">
        <color theme="0" tint="-0.499984740745262"/>
      </top>
      <bottom/>
      <diagonal/>
    </border>
    <border diagonalUp="1">
      <left style="thin">
        <color theme="0" tint="-0.499984740745262"/>
      </left>
      <right style="thin">
        <color theme="0" tint="-0.499984740745262"/>
      </right>
      <top style="thin">
        <color theme="0" tint="-0.499984740745262"/>
      </top>
      <bottom style="thin">
        <color theme="0" tint="-0.499984740745262"/>
      </bottom>
      <diagonal style="thin">
        <color theme="0" tint="-0.499984740745262"/>
      </diagonal>
    </border>
    <border>
      <left style="thin">
        <color theme="0" tint="-0.499984740745262"/>
      </left>
      <right style="thin">
        <color theme="0" tint="-0.499984740745262"/>
      </right>
      <top style="thin">
        <color theme="0" tint="-0.499984740745262"/>
      </top>
      <bottom style="medium">
        <color theme="1" tint="0.34998626667073579"/>
      </bottom>
      <diagonal/>
    </border>
    <border>
      <left style="thin">
        <color theme="0" tint="-0.499984740745262"/>
      </left>
      <right/>
      <top/>
      <bottom style="medium">
        <color theme="1" tint="0.34998626667073579"/>
      </bottom>
      <diagonal/>
    </border>
    <border>
      <left/>
      <right/>
      <top style="medium">
        <color indexed="64"/>
      </top>
      <bottom style="thin">
        <color theme="1" tint="0.34998626667073579"/>
      </bottom>
      <diagonal/>
    </border>
    <border>
      <left style="medium">
        <color indexed="64"/>
      </left>
      <right style="thin">
        <color theme="1" tint="0.34998626667073579"/>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style="thin">
        <color theme="1" tint="0.34998626667073579"/>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theme="1" tint="0.34998626667073579"/>
      </top>
      <bottom/>
      <diagonal/>
    </border>
    <border>
      <left/>
      <right style="medium">
        <color indexed="64"/>
      </right>
      <top/>
      <bottom style="thin">
        <color theme="1" tint="0.34998626667073579"/>
      </bottom>
      <diagonal/>
    </border>
    <border>
      <left/>
      <right style="medium">
        <color indexed="64"/>
      </right>
      <top style="thin">
        <color theme="1" tint="0.34998626667073579"/>
      </top>
      <bottom/>
      <diagonal/>
    </border>
    <border>
      <left style="hair">
        <color theme="1" tint="0.34998626667073579"/>
      </left>
      <right/>
      <top style="hair">
        <color theme="1" tint="0.34998626667073579"/>
      </top>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top/>
      <bottom/>
      <diagonal/>
    </border>
    <border>
      <left style="hair">
        <color theme="1" tint="0.34998626667073579"/>
      </left>
      <right/>
      <top/>
      <bottom style="hair">
        <color theme="1" tint="0.34998626667073579"/>
      </bottom>
      <diagonal/>
    </border>
    <border>
      <left/>
      <right/>
      <top/>
      <bottom style="hair">
        <color theme="1" tint="0.34998626667073579"/>
      </bottom>
      <diagonal/>
    </border>
    <border>
      <left/>
      <right style="hair">
        <color theme="1" tint="0.34998626667073579"/>
      </right>
      <top/>
      <bottom style="hair">
        <color theme="1" tint="0.34998626667073579"/>
      </bottom>
      <diagonal/>
    </border>
    <border>
      <left style="medium">
        <color indexed="64"/>
      </left>
      <right/>
      <top/>
      <bottom style="thin">
        <color indexed="64"/>
      </bottom>
      <diagonal/>
    </border>
    <border>
      <left style="thin">
        <color theme="1" tint="0.34998626667073579"/>
      </left>
      <right style="thin">
        <color theme="1" tint="0.34998626667073579"/>
      </right>
      <top style="thin">
        <color theme="1" tint="0.34998626667073579"/>
      </top>
      <bottom style="thin">
        <color indexed="64"/>
      </bottom>
      <diagonal/>
    </border>
    <border>
      <left/>
      <right style="medium">
        <color indexed="64"/>
      </right>
      <top style="thin">
        <color theme="1" tint="0.34998626667073579"/>
      </top>
      <bottom style="thin">
        <color indexed="64"/>
      </bottom>
      <diagonal/>
    </border>
    <border>
      <left/>
      <right style="medium">
        <color theme="1" tint="0.34998626667073579"/>
      </right>
      <top style="medium">
        <color theme="1" tint="0.34998626667073579"/>
      </top>
      <bottom/>
      <diagonal/>
    </border>
    <border>
      <left/>
      <right style="hair">
        <color theme="0" tint="-0.24994659260841701"/>
      </right>
      <top style="thin">
        <color theme="1" tint="0.34998626667073579"/>
      </top>
      <bottom style="thin">
        <color theme="1" tint="0.34998626667073579"/>
      </bottom>
      <diagonal/>
    </border>
    <border>
      <left/>
      <right style="hair">
        <color theme="0" tint="-0.24994659260841701"/>
      </right>
      <top style="thin">
        <color theme="1" tint="0.34998626667073579"/>
      </top>
      <bottom style="medium">
        <color theme="1" tint="0.3499862666707357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tint="0.34998626667073579"/>
      </right>
      <top/>
      <bottom style="thin">
        <color indexed="64"/>
      </bottom>
      <diagonal/>
    </border>
    <border>
      <left/>
      <right style="medium">
        <color indexed="64"/>
      </right>
      <top style="thin">
        <color theme="1" tint="0.34998626667073579"/>
      </top>
      <bottom style="thin">
        <color theme="1" tint="0.34998626667073579"/>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1" tint="0.34998626667073579"/>
      </top>
      <bottom style="thin">
        <color theme="1" tint="0.34998626667073579"/>
      </bottom>
      <diagonal/>
    </border>
    <border>
      <left style="thin">
        <color indexed="64"/>
      </left>
      <right/>
      <top style="thin">
        <color theme="1" tint="0.34998626667073579"/>
      </top>
      <bottom style="medium">
        <color indexed="64"/>
      </bottom>
      <diagonal/>
    </border>
    <border>
      <left/>
      <right/>
      <top style="thin">
        <color theme="1" tint="0.34998626667073579"/>
      </top>
      <bottom style="medium">
        <color indexed="64"/>
      </bottom>
      <diagonal/>
    </border>
    <border>
      <left/>
      <right style="thin">
        <color theme="1" tint="0.34998626667073579"/>
      </right>
      <top style="thin">
        <color theme="1" tint="0.34998626667073579"/>
      </top>
      <bottom style="medium">
        <color indexed="64"/>
      </bottom>
      <diagonal/>
    </border>
    <border>
      <left style="thin">
        <color theme="1" tint="0.34998626667073579"/>
      </left>
      <right/>
      <top style="thin">
        <color theme="1" tint="0.34998626667073579"/>
      </top>
      <bottom style="medium">
        <color indexed="64"/>
      </bottom>
      <diagonal/>
    </border>
    <border>
      <left/>
      <right style="medium">
        <color indexed="64"/>
      </right>
      <top style="thin">
        <color theme="1" tint="0.34998626667073579"/>
      </top>
      <bottom style="medium">
        <color indexed="64"/>
      </bottom>
      <diagonal/>
    </border>
    <border>
      <left/>
      <right style="medium">
        <color rgb="FF0070C0"/>
      </right>
      <top style="medium">
        <color rgb="FF0070C0"/>
      </top>
      <bottom/>
      <diagonal/>
    </border>
    <border>
      <left style="medium">
        <color rgb="FF0070C0"/>
      </left>
      <right/>
      <top/>
      <bottom style="medium">
        <color rgb="FF0070C0"/>
      </bottom>
      <diagonal/>
    </border>
    <border>
      <left style="thin">
        <color theme="1" tint="0.34998626667073579"/>
      </left>
      <right style="thin">
        <color theme="1" tint="0.34998626667073579"/>
      </right>
      <top style="thin">
        <color theme="1" tint="0.34998626667073579"/>
      </top>
      <bottom style="medium">
        <color rgb="FF0070C0"/>
      </bottom>
      <diagonal/>
    </border>
    <border>
      <left/>
      <right style="medium">
        <color rgb="FF0070C0"/>
      </right>
      <top style="thin">
        <color theme="1" tint="0.34998626667073579"/>
      </top>
      <bottom style="medium">
        <color rgb="FF0070C0"/>
      </bottom>
      <diagonal/>
    </border>
    <border>
      <left style="thin">
        <color theme="1" tint="0.34998626667073579"/>
      </left>
      <right style="medium">
        <color indexed="64"/>
      </right>
      <top style="thin">
        <color theme="1" tint="0.34998626667073579"/>
      </top>
      <bottom style="thin">
        <color theme="1" tint="0.34998626667073579"/>
      </bottom>
      <diagonal/>
    </border>
    <border>
      <left style="thin">
        <color theme="1" tint="0.34998626667073579"/>
      </left>
      <right/>
      <top/>
      <bottom style="medium">
        <color indexed="64"/>
      </bottom>
      <diagonal/>
    </border>
    <border>
      <left style="medium">
        <color theme="1" tint="0.34998626667073579"/>
      </left>
      <right/>
      <top/>
      <bottom style="thin">
        <color theme="1"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1" tint="0.34998626667073579"/>
      </bottom>
      <diagonal/>
    </border>
    <border>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
      <left style="thin">
        <color theme="0" tint="-0.499984740745262"/>
      </left>
      <right/>
      <top/>
      <bottom style="thin">
        <color theme="1" tint="0.34998626667073579"/>
      </bottom>
      <diagonal/>
    </border>
    <border>
      <left style="hair">
        <color theme="1" tint="0.34998626667073579"/>
      </left>
      <right/>
      <top style="thin">
        <color theme="1" tint="0.34998626667073579"/>
      </top>
      <bottom style="medium">
        <color theme="1" tint="0.34998626667073579"/>
      </bottom>
      <diagonal/>
    </border>
    <border diagonalUp="1">
      <left style="thin">
        <color theme="0" tint="-0.499984740745262"/>
      </left>
      <right style="thin">
        <color theme="0" tint="-0.499984740745262"/>
      </right>
      <top style="thin">
        <color theme="0" tint="-0.499984740745262"/>
      </top>
      <bottom style="thin">
        <color theme="0" tint="-0.499984740745262"/>
      </bottom>
      <diagonal style="hair">
        <color theme="0" tint="-0.499984740745262"/>
      </diagonal>
    </border>
    <border>
      <left style="thin">
        <color theme="0" tint="-0.499984740745262"/>
      </left>
      <right style="thin">
        <color theme="0" tint="-0.499984740745262"/>
      </right>
      <top style="thin">
        <color theme="0" tint="-0.499984740745262"/>
      </top>
      <bottom style="thin">
        <color theme="1" tint="0.34998626667073579"/>
      </bottom>
      <diagonal/>
    </border>
    <border>
      <left style="medium">
        <color theme="1" tint="0.34998626667073579"/>
      </left>
      <right/>
      <top style="thin">
        <color theme="1" tint="0.34998626667073579"/>
      </top>
      <bottom/>
      <diagonal/>
    </border>
    <border>
      <left/>
      <right/>
      <top style="thin">
        <color theme="1" tint="0.34998626667073579"/>
      </top>
      <bottom style="thin">
        <color theme="0" tint="-0.499984740745262"/>
      </bottom>
      <diagonal/>
    </border>
    <border>
      <left/>
      <right style="medium">
        <color theme="1" tint="0.34998626667073579"/>
      </right>
      <top style="thin">
        <color theme="1" tint="0.34998626667073579"/>
      </top>
      <bottom style="thin">
        <color theme="0" tint="-0.499984740745262"/>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hair">
        <color theme="0" tint="-0.499984740745262"/>
      </right>
      <top style="thin">
        <color theme="1" tint="0.34998626667073579"/>
      </top>
      <bottom/>
      <diagonal/>
    </border>
    <border>
      <left style="hair">
        <color theme="0" tint="-0.499984740745262"/>
      </left>
      <right style="hair">
        <color theme="0" tint="-0.499984740745262"/>
      </right>
      <top style="thin">
        <color theme="1" tint="0.34998626667073579"/>
      </top>
      <bottom/>
      <diagonal/>
    </border>
    <border>
      <left style="hair">
        <color theme="0" tint="-0.499984740745262"/>
      </left>
      <right/>
      <top style="thin">
        <color theme="1" tint="0.34998626667073579"/>
      </top>
      <bottom/>
      <diagonal/>
    </border>
    <border>
      <left style="thin">
        <color theme="1" tint="0.34998626667073579"/>
      </left>
      <right/>
      <top style="hair">
        <color theme="1" tint="0.34998626667073579"/>
      </top>
      <bottom/>
      <diagonal/>
    </border>
    <border>
      <left/>
      <right style="thin">
        <color theme="1" tint="0.34998626667073579"/>
      </right>
      <top style="hair">
        <color theme="1" tint="0.34998626667073579"/>
      </top>
      <bottom/>
      <diagonal/>
    </border>
    <border>
      <left style="thin">
        <color theme="1" tint="0.34998626667073579"/>
      </left>
      <right/>
      <top/>
      <bottom style="hair">
        <color theme="1" tint="0.34998626667073579"/>
      </bottom>
      <diagonal/>
    </border>
    <border>
      <left style="hair">
        <color theme="0" tint="-0.499984740745262"/>
      </left>
      <right/>
      <top style="hair">
        <color theme="0" tint="-0.499984740745262"/>
      </top>
      <bottom style="hair">
        <color theme="1" tint="0.34998626667073579"/>
      </bottom>
      <diagonal/>
    </border>
    <border>
      <left/>
      <right/>
      <top style="hair">
        <color theme="0" tint="-0.499984740745262"/>
      </top>
      <bottom style="hair">
        <color theme="1" tint="0.34998626667073579"/>
      </bottom>
      <diagonal/>
    </border>
    <border>
      <left style="thin">
        <color theme="1" tint="0.34998626667073579"/>
      </left>
      <right/>
      <top style="hair">
        <color theme="0" tint="-0.499984740745262"/>
      </top>
      <bottom style="hair">
        <color theme="1" tint="0.34998626667073579"/>
      </bottom>
      <diagonal/>
    </border>
    <border>
      <left/>
      <right style="thin">
        <color theme="1" tint="0.34998626667073579"/>
      </right>
      <top style="hair">
        <color theme="0" tint="-0.499984740745262"/>
      </top>
      <bottom style="hair">
        <color theme="1" tint="0.34998626667073579"/>
      </bottom>
      <diagonal/>
    </border>
    <border>
      <left style="thin">
        <color theme="1" tint="0.34998626667073579"/>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thin">
        <color theme="1" tint="0.34998626667073579"/>
      </left>
      <right style="hair">
        <color theme="0" tint="-0.499984740745262"/>
      </right>
      <top/>
      <bottom style="hair">
        <color theme="0" tint="-0.499984740745262"/>
      </bottom>
      <diagonal/>
    </border>
    <border>
      <left style="hair">
        <color theme="0" tint="-0.499984740745262"/>
      </left>
      <right style="thin">
        <color theme="1" tint="0.34998626667073579"/>
      </right>
      <top/>
      <bottom style="hair">
        <color theme="0" tint="-0.499984740745262"/>
      </bottom>
      <diagonal/>
    </border>
    <border>
      <left style="thin">
        <color theme="1" tint="0.34998626667073579"/>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thin">
        <color theme="1" tint="0.34998626667073579"/>
      </left>
      <right style="hair">
        <color theme="0" tint="-0.499984740745262"/>
      </right>
      <top style="hair">
        <color theme="0" tint="-0.499984740745262"/>
      </top>
      <bottom style="hair">
        <color theme="0" tint="-0.499984740745262"/>
      </bottom>
      <diagonal/>
    </border>
    <border>
      <left style="hair">
        <color theme="0" tint="-0.499984740745262"/>
      </left>
      <right style="thin">
        <color theme="1" tint="0.34998626667073579"/>
      </right>
      <top style="hair">
        <color theme="0" tint="-0.499984740745262"/>
      </top>
      <bottom style="hair">
        <color theme="0" tint="-0.499984740745262"/>
      </bottom>
      <diagonal/>
    </border>
    <border>
      <left style="thin">
        <color theme="1" tint="0.34998626667073579"/>
      </left>
      <right/>
      <top style="hair">
        <color theme="0" tint="-0.499984740745262"/>
      </top>
      <bottom/>
      <diagonal/>
    </border>
    <border>
      <left/>
      <right/>
      <top style="hair">
        <color theme="0" tint="-0.499984740745262"/>
      </top>
      <bottom/>
      <diagonal/>
    </border>
    <border>
      <left/>
      <right style="thin">
        <color theme="1" tint="0.34998626667073579"/>
      </right>
      <top style="hair">
        <color theme="0" tint="-0.499984740745262"/>
      </top>
      <bottom/>
      <diagonal/>
    </border>
    <border>
      <left style="hair">
        <color theme="1" tint="0.34998626667073579"/>
      </left>
      <right style="hair">
        <color theme="0" tint="-0.499984740745262"/>
      </right>
      <top style="hair">
        <color theme="1" tint="0.34998626667073579"/>
      </top>
      <bottom style="hair">
        <color theme="0" tint="-0.499984740745262"/>
      </bottom>
      <diagonal/>
    </border>
    <border>
      <left style="hair">
        <color theme="0" tint="-0.499984740745262"/>
      </left>
      <right style="hair">
        <color theme="0" tint="-0.499984740745262"/>
      </right>
      <top style="hair">
        <color theme="1" tint="0.34998626667073579"/>
      </top>
      <bottom style="hair">
        <color theme="0" tint="-0.499984740745262"/>
      </bottom>
      <diagonal/>
    </border>
    <border>
      <left style="hair">
        <color theme="0" tint="-0.499984740745262"/>
      </left>
      <right/>
      <top style="hair">
        <color theme="1" tint="0.34998626667073579"/>
      </top>
      <bottom style="hair">
        <color theme="0" tint="-0.499984740745262"/>
      </bottom>
      <diagonal/>
    </border>
    <border>
      <left style="thin">
        <color theme="1" tint="0.34998626667073579"/>
      </left>
      <right/>
      <top style="hair">
        <color theme="1" tint="0.34998626667073579"/>
      </top>
      <bottom style="hair">
        <color theme="0" tint="-0.499984740745262"/>
      </bottom>
      <diagonal/>
    </border>
    <border>
      <left/>
      <right/>
      <top style="hair">
        <color theme="1" tint="0.34998626667073579"/>
      </top>
      <bottom style="hair">
        <color theme="0" tint="-0.499984740745262"/>
      </bottom>
      <diagonal/>
    </border>
    <border>
      <left/>
      <right style="hair">
        <color theme="0" tint="-0.499984740745262"/>
      </right>
      <top style="hair">
        <color theme="1" tint="0.34998626667073579"/>
      </top>
      <bottom style="hair">
        <color theme="0" tint="-0.499984740745262"/>
      </bottom>
      <diagonal/>
    </border>
    <border>
      <left/>
      <right style="thin">
        <color theme="1" tint="0.34998626667073579"/>
      </right>
      <top style="hair">
        <color theme="1" tint="0.34998626667073579"/>
      </top>
      <bottom style="hair">
        <color theme="0" tint="-0.499984740745262"/>
      </bottom>
      <diagonal/>
    </border>
    <border>
      <left style="hair">
        <color theme="1" tint="0.34998626667073579"/>
      </left>
      <right style="hair">
        <color theme="0" tint="-0.499984740745262"/>
      </right>
      <top style="hair">
        <color theme="0" tint="-0.499984740745262"/>
      </top>
      <bottom style="thin">
        <color theme="1" tint="0.34998626667073579"/>
      </bottom>
      <diagonal/>
    </border>
    <border>
      <left style="hair">
        <color theme="0" tint="-0.499984740745262"/>
      </left>
      <right style="hair">
        <color theme="0" tint="-0.499984740745262"/>
      </right>
      <top style="hair">
        <color theme="0" tint="-0.499984740745262"/>
      </top>
      <bottom style="thin">
        <color theme="1" tint="0.34998626667073579"/>
      </bottom>
      <diagonal/>
    </border>
    <border>
      <left style="hair">
        <color theme="0" tint="-0.499984740745262"/>
      </left>
      <right/>
      <top style="hair">
        <color theme="0" tint="-0.499984740745262"/>
      </top>
      <bottom style="thin">
        <color theme="1" tint="0.34998626667073579"/>
      </bottom>
      <diagonal/>
    </border>
    <border>
      <left style="thin">
        <color theme="1" tint="0.34998626667073579"/>
      </left>
      <right style="hair">
        <color theme="0" tint="-0.499984740745262"/>
      </right>
      <top style="hair">
        <color theme="0" tint="-0.499984740745262"/>
      </top>
      <bottom style="thin">
        <color theme="1" tint="0.34998626667073579"/>
      </bottom>
      <diagonal/>
    </border>
    <border>
      <left style="hair">
        <color theme="0" tint="-0.499984740745262"/>
      </left>
      <right style="thin">
        <color theme="1" tint="0.34998626667073579"/>
      </right>
      <top style="hair">
        <color theme="0" tint="-0.499984740745262"/>
      </top>
      <bottom style="thin">
        <color theme="1" tint="0.34998626667073579"/>
      </bottom>
      <diagonal/>
    </border>
    <border>
      <left style="thin">
        <color theme="1" tint="0.34998626667073579"/>
      </left>
      <right style="hair">
        <color theme="0" tint="-0.499984740745262"/>
      </right>
      <top style="hair">
        <color theme="1" tint="0.34998626667073579"/>
      </top>
      <bottom style="hair">
        <color theme="0" tint="-0.499984740745262"/>
      </bottom>
      <diagonal/>
    </border>
    <border>
      <left style="hair">
        <color theme="0" tint="-0.499984740745262"/>
      </left>
      <right style="thin">
        <color theme="1" tint="0.34998626667073579"/>
      </right>
      <top style="hair">
        <color theme="1" tint="0.34998626667073579"/>
      </top>
      <bottom style="hair">
        <color theme="0" tint="-0.499984740745262"/>
      </bottom>
      <diagonal/>
    </border>
    <border>
      <left style="hair">
        <color theme="1" tint="0.34998626667073579"/>
      </left>
      <right style="hair">
        <color theme="0" tint="-0.499984740745262"/>
      </right>
      <top style="hair">
        <color theme="0" tint="-0.499984740745262"/>
      </top>
      <bottom style="hair">
        <color theme="0" tint="-0.499984740745262"/>
      </bottom>
      <diagonal/>
    </border>
    <border>
      <left style="hair">
        <color theme="1" tint="0.34998626667073579"/>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left style="hair">
        <color theme="1" tint="0.34998626667073579"/>
      </left>
      <right/>
      <top/>
      <bottom style="hair">
        <color theme="0" tint="-0.49998474074526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style="thin">
        <color theme="1" tint="0.34998626667073579"/>
      </right>
      <top style="hair">
        <color theme="0" tint="-0.499984740745262"/>
      </top>
      <bottom style="hair">
        <color theme="0" tint="-0.499984740745262"/>
      </bottom>
      <diagonal/>
    </border>
    <border>
      <left style="thin">
        <color theme="1" tint="0.34998626667073579"/>
      </left>
      <right style="hair">
        <color theme="0" tint="-0.499984740745262"/>
      </right>
      <top style="hair">
        <color theme="0" tint="-0.499984740745262"/>
      </top>
      <bottom/>
      <diagonal/>
    </border>
    <border>
      <left style="hair">
        <color theme="0" tint="-0.499984740745262"/>
      </left>
      <right style="thin">
        <color theme="1" tint="0.34998626667073579"/>
      </right>
      <top style="hair">
        <color theme="0" tint="-0.499984740745262"/>
      </top>
      <bottom/>
      <diagonal/>
    </border>
    <border>
      <left style="thin">
        <color theme="1" tint="0.34998626667073579"/>
      </left>
      <right/>
      <top style="hair">
        <color theme="1" tint="0.34998626667073579"/>
      </top>
      <bottom style="thin">
        <color theme="1" tint="0.34998626667073579"/>
      </bottom>
      <diagonal/>
    </border>
    <border>
      <left/>
      <right style="hair">
        <color theme="0" tint="-0.499984740745262"/>
      </right>
      <top style="hair">
        <color theme="1" tint="0.34998626667073579"/>
      </top>
      <bottom style="thin">
        <color theme="1" tint="0.34998626667073579"/>
      </bottom>
      <diagonal/>
    </border>
    <border>
      <left style="hair">
        <color theme="0" tint="-0.499984740745262"/>
      </left>
      <right style="hair">
        <color theme="0" tint="-0.499984740745262"/>
      </right>
      <top style="hair">
        <color theme="1" tint="0.34998626667073579"/>
      </top>
      <bottom style="thin">
        <color theme="1" tint="0.34998626667073579"/>
      </bottom>
      <diagonal/>
    </border>
    <border>
      <left style="hair">
        <color theme="0" tint="-0.499984740745262"/>
      </left>
      <right/>
      <top style="hair">
        <color theme="1" tint="0.34998626667073579"/>
      </top>
      <bottom style="thin">
        <color theme="1" tint="0.34998626667073579"/>
      </bottom>
      <diagonal/>
    </border>
    <border>
      <left/>
      <right/>
      <top style="hair">
        <color theme="1" tint="0.34998626667073579"/>
      </top>
      <bottom style="thin">
        <color theme="1" tint="0.34998626667073579"/>
      </bottom>
      <diagonal/>
    </border>
    <border>
      <left/>
      <right style="thin">
        <color theme="1" tint="0.34998626667073579"/>
      </right>
      <top style="hair">
        <color theme="1" tint="0.34998626667073579"/>
      </top>
      <bottom style="thin">
        <color theme="1" tint="0.34998626667073579"/>
      </bottom>
      <diagonal/>
    </border>
    <border>
      <left style="thin">
        <color theme="1" tint="0.34998626667073579"/>
      </left>
      <right/>
      <top style="hair">
        <color theme="1" tint="0.34998626667073579"/>
      </top>
      <bottom style="hair">
        <color theme="1" tint="0.34998626667073579"/>
      </bottom>
      <diagonal/>
    </border>
    <border>
      <left/>
      <right style="hair">
        <color theme="0" tint="-0.499984740745262"/>
      </right>
      <top style="hair">
        <color theme="1" tint="0.34998626667073579"/>
      </top>
      <bottom style="hair">
        <color theme="1" tint="0.34998626667073579"/>
      </bottom>
      <diagonal/>
    </border>
    <border>
      <left style="hair">
        <color theme="0" tint="-0.499984740745262"/>
      </left>
      <right style="hair">
        <color theme="0" tint="-0.499984740745262"/>
      </right>
      <top style="hair">
        <color theme="1" tint="0.34998626667073579"/>
      </top>
      <bottom style="hair">
        <color theme="1" tint="0.34998626667073579"/>
      </bottom>
      <diagonal/>
    </border>
    <border>
      <left style="hair">
        <color theme="0" tint="-0.499984740745262"/>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style="thin">
        <color theme="1" tint="0.34998626667073579"/>
      </left>
      <right style="hair">
        <color theme="0" tint="-0.499984740745262"/>
      </right>
      <top style="hair">
        <color theme="1" tint="0.34998626667073579"/>
      </top>
      <bottom style="hair">
        <color theme="1" tint="0.34998626667073579"/>
      </bottom>
      <diagonal/>
    </border>
    <border>
      <left style="hair">
        <color theme="0" tint="-0.499984740745262"/>
      </left>
      <right style="thin">
        <color theme="1" tint="0.34998626667073579"/>
      </right>
      <top style="hair">
        <color theme="1" tint="0.34998626667073579"/>
      </top>
      <bottom style="hair">
        <color theme="1" tint="0.34998626667073579"/>
      </bottom>
      <diagonal/>
    </border>
    <border>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top/>
      <bottom/>
      <diagonal/>
    </border>
    <border>
      <left style="thin">
        <color theme="1" tint="0.34998626667073579"/>
      </left>
      <right style="hair">
        <color theme="0" tint="-0.499984740745262"/>
      </right>
      <top/>
      <bottom/>
      <diagonal/>
    </border>
    <border>
      <left style="hair">
        <color theme="0" tint="-0.499984740745262"/>
      </left>
      <right style="thin">
        <color theme="1" tint="0.34998626667073579"/>
      </right>
      <top/>
      <bottom/>
      <diagonal/>
    </border>
    <border>
      <left style="hair">
        <color theme="1" tint="0.34998626667073579"/>
      </left>
      <right style="hair">
        <color theme="0" tint="-0.499984740745262"/>
      </right>
      <top style="hair">
        <color theme="0" tint="-0.499984740745262"/>
      </top>
      <bottom style="hair">
        <color theme="1" tint="0.34998626667073579"/>
      </bottom>
      <diagonal/>
    </border>
    <border>
      <left style="hair">
        <color theme="0" tint="-0.499984740745262"/>
      </left>
      <right style="hair">
        <color theme="0" tint="-0.499984740745262"/>
      </right>
      <top style="hair">
        <color theme="0" tint="-0.499984740745262"/>
      </top>
      <bottom style="hair">
        <color theme="1" tint="0.34998626667073579"/>
      </bottom>
      <diagonal/>
    </border>
    <border>
      <left style="thin">
        <color theme="1" tint="0.34998626667073579"/>
      </left>
      <right style="hair">
        <color theme="0" tint="-0.499984740745262"/>
      </right>
      <top style="hair">
        <color theme="0" tint="-0.499984740745262"/>
      </top>
      <bottom style="hair">
        <color theme="1" tint="0.34998626667073579"/>
      </bottom>
      <diagonal/>
    </border>
    <border>
      <left style="hair">
        <color theme="0" tint="-0.499984740745262"/>
      </left>
      <right style="thin">
        <color theme="1" tint="0.34998626667073579"/>
      </right>
      <top style="hair">
        <color theme="0" tint="-0.499984740745262"/>
      </top>
      <bottom style="hair">
        <color theme="1" tint="0.34998626667073579"/>
      </bottom>
      <diagonal/>
    </border>
    <border>
      <left/>
      <right style="hair">
        <color theme="0" tint="-0.499984740745262"/>
      </right>
      <top style="thin">
        <color theme="1" tint="0.34998626667073579"/>
      </top>
      <bottom style="thin">
        <color theme="1" tint="0.34998626667073579"/>
      </bottom>
      <diagonal/>
    </border>
    <border>
      <left style="hair">
        <color theme="0" tint="-0.499984740745262"/>
      </left>
      <right style="hair">
        <color theme="0" tint="-0.499984740745262"/>
      </right>
      <top style="thin">
        <color theme="1" tint="0.34998626667073579"/>
      </top>
      <bottom style="thin">
        <color theme="1" tint="0.34998626667073579"/>
      </bottom>
      <diagonal/>
    </border>
    <border>
      <left style="hair">
        <color theme="0" tint="-0.499984740745262"/>
      </left>
      <right/>
      <top style="thin">
        <color theme="1" tint="0.34998626667073579"/>
      </top>
      <bottom style="thin">
        <color theme="1" tint="0.34998626667073579"/>
      </bottom>
      <diagonal/>
    </border>
    <border>
      <left style="thin">
        <color theme="1" tint="0.34998626667073579"/>
      </left>
      <right style="hair">
        <color theme="0" tint="-0.499984740745262"/>
      </right>
      <top style="thin">
        <color theme="1" tint="0.34998626667073579"/>
      </top>
      <bottom style="thin">
        <color theme="1" tint="0.34998626667073579"/>
      </bottom>
      <diagonal/>
    </border>
    <border>
      <left style="hair">
        <color theme="0" tint="-0.499984740745262"/>
      </left>
      <right style="thin">
        <color theme="1" tint="0.34998626667073579"/>
      </right>
      <top style="thin">
        <color theme="1" tint="0.34998626667073579"/>
      </top>
      <bottom style="thin">
        <color theme="1" tint="0.34998626667073579"/>
      </bottom>
      <diagonal/>
    </border>
    <border>
      <left style="hair">
        <color theme="1" tint="0.34998626667073579"/>
      </left>
      <right/>
      <top style="hair">
        <color theme="1" tint="0.34998626667073579"/>
      </top>
      <bottom style="hair">
        <color theme="0" tint="-0.499984740745262"/>
      </bottom>
      <diagonal/>
    </border>
    <border>
      <left style="hair">
        <color theme="1" tint="0.34998626667073579"/>
      </left>
      <right/>
      <top style="hair">
        <color theme="0" tint="-0.499984740745262"/>
      </top>
      <bottom style="hair">
        <color theme="0" tint="-0.499984740745262"/>
      </bottom>
      <diagonal/>
    </border>
    <border>
      <left style="hair">
        <color theme="1" tint="0.34998626667073579"/>
      </left>
      <right/>
      <top style="hair">
        <color theme="0" tint="-0.499984740745262"/>
      </top>
      <bottom/>
      <diagonal/>
    </border>
    <border>
      <left style="hair">
        <color theme="1" tint="0.34998626667073579"/>
      </left>
      <right/>
      <top style="hair">
        <color theme="0" tint="-0.499984740745262"/>
      </top>
      <bottom style="thin">
        <color theme="1" tint="0.34998626667073579"/>
      </bottom>
      <diagonal/>
    </border>
    <border>
      <left/>
      <right/>
      <top style="hair">
        <color theme="0" tint="-0.499984740745262"/>
      </top>
      <bottom style="thin">
        <color theme="1" tint="0.34998626667073579"/>
      </bottom>
      <diagonal/>
    </border>
    <border>
      <left style="thin">
        <color theme="1" tint="0.34998626667073579"/>
      </left>
      <right/>
      <top style="hair">
        <color theme="0" tint="-0.499984740745262"/>
      </top>
      <bottom style="thin">
        <color theme="1" tint="0.34998626667073579"/>
      </bottom>
      <diagonal/>
    </border>
    <border>
      <left/>
      <right style="thin">
        <color theme="1" tint="0.34998626667073579"/>
      </right>
      <top style="hair">
        <color theme="0" tint="-0.499984740745262"/>
      </top>
      <bottom style="thin">
        <color theme="1" tint="0.34998626667073579"/>
      </bottom>
      <diagonal/>
    </border>
    <border>
      <left style="thin">
        <color theme="1" tint="0.34998626667073579"/>
      </left>
      <right/>
      <top style="thin">
        <color theme="1" tint="0.34998626667073579"/>
      </top>
      <bottom style="hair">
        <color theme="1" tint="0.34998626667073579"/>
      </bottom>
      <diagonal/>
    </border>
    <border>
      <left/>
      <right/>
      <top style="thin">
        <color theme="1" tint="0.34998626667073579"/>
      </top>
      <bottom style="hair">
        <color theme="1" tint="0.34998626667073579"/>
      </bottom>
      <diagonal/>
    </border>
    <border>
      <left/>
      <right style="hair">
        <color theme="0" tint="-0.499984740745262"/>
      </right>
      <top style="thin">
        <color theme="1" tint="0.34998626667073579"/>
      </top>
      <bottom style="hair">
        <color theme="1" tint="0.34998626667073579"/>
      </bottom>
      <diagonal/>
    </border>
    <border>
      <left style="hair">
        <color theme="0" tint="-0.499984740745262"/>
      </left>
      <right/>
      <top style="thin">
        <color theme="1" tint="0.34998626667073579"/>
      </top>
      <bottom style="hair">
        <color theme="1" tint="0.34998626667073579"/>
      </bottom>
      <diagonal/>
    </border>
    <border>
      <left/>
      <right style="thin">
        <color theme="1" tint="0.34998626667073579"/>
      </right>
      <top style="thin">
        <color theme="1" tint="0.34998626667073579"/>
      </top>
      <bottom style="hair">
        <color theme="1" tint="0.34998626667073579"/>
      </bottom>
      <diagonal/>
    </border>
    <border>
      <left style="thin">
        <color theme="1" tint="0.34998626667073579"/>
      </left>
      <right style="hair">
        <color theme="1" tint="0.34998626667073579"/>
      </right>
      <top style="thin">
        <color theme="1" tint="0.34998626667073579"/>
      </top>
      <bottom style="hair">
        <color theme="1" tint="0.34998626667073579"/>
      </bottom>
      <diagonal/>
    </border>
    <border>
      <left style="hair">
        <color theme="1" tint="0.34998626667073579"/>
      </left>
      <right style="hair">
        <color theme="0" tint="-0.499984740745262"/>
      </right>
      <top style="hair">
        <color theme="1" tint="0.34998626667073579"/>
      </top>
      <bottom style="thin">
        <color theme="1" tint="0.34998626667073579"/>
      </bottom>
      <diagonal/>
    </border>
    <border>
      <left style="thin">
        <color theme="1" tint="0.34998626667073579"/>
      </left>
      <right style="hair">
        <color theme="1" tint="0.34998626667073579"/>
      </right>
      <top style="hair">
        <color theme="1" tint="0.34998626667073579"/>
      </top>
      <bottom style="thin">
        <color theme="1" tint="0.34998626667073579"/>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theme="0" tint="-0.499984740745262"/>
      </right>
      <top/>
      <bottom/>
      <diagonal/>
    </border>
    <border>
      <left/>
      <right style="thin">
        <color theme="0" tint="-0.499984740745262"/>
      </right>
      <top style="thin">
        <color theme="0" tint="-0.499984740745262"/>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style="hair">
        <color indexed="64"/>
      </top>
      <bottom style="thin">
        <color theme="0" tint="-0.499984740745262"/>
      </bottom>
      <diagonal/>
    </border>
    <border>
      <left style="thin">
        <color theme="1" tint="0.34998626667073579"/>
      </left>
      <right/>
      <top/>
      <bottom style="thin">
        <color indexed="64"/>
      </bottom>
      <diagonal/>
    </border>
    <border>
      <left/>
      <right style="thin">
        <color theme="1" tint="0.34998626667073579"/>
      </right>
      <top/>
      <bottom style="hair">
        <color theme="1" tint="0.34998626667073579"/>
      </bottom>
      <diagonal/>
    </border>
    <border>
      <left style="thin">
        <color theme="1" tint="0.34998626667073579"/>
      </left>
      <right/>
      <top style="thin">
        <color theme="1" tint="0.34998626667073579"/>
      </top>
      <bottom style="thin">
        <color theme="0" tint="-0.499984740745262"/>
      </bottom>
      <diagonal/>
    </border>
    <border>
      <left/>
      <right style="thin">
        <color theme="1" tint="0.34998626667073579"/>
      </right>
      <top style="thin">
        <color theme="1" tint="0.34998626667073579"/>
      </top>
      <bottom style="thin">
        <color theme="0" tint="-0.499984740745262"/>
      </bottom>
      <diagonal/>
    </border>
    <border>
      <left/>
      <right style="hair">
        <color theme="0" tint="-0.499984740745262"/>
      </right>
      <top style="thin">
        <color theme="1" tint="0.34998626667073579"/>
      </top>
      <bottom style="thin">
        <color theme="0" tint="-0.499984740745262"/>
      </bottom>
      <diagonal/>
    </border>
    <border>
      <left style="hair">
        <color theme="0" tint="-0.499984740745262"/>
      </left>
      <right/>
      <top style="thin">
        <color theme="1" tint="0.34998626667073579"/>
      </top>
      <bottom style="thin">
        <color theme="0" tint="-0.499984740745262"/>
      </bottom>
      <diagonal/>
    </border>
    <border>
      <left style="thin">
        <color theme="1" tint="0.34998626667073579"/>
      </left>
      <right style="hair">
        <color theme="0" tint="-0.499984740745262"/>
      </right>
      <top style="thin">
        <color theme="0" tint="-0.499984740745262"/>
      </top>
      <bottom style="hair">
        <color theme="0" tint="-0.499984740745262"/>
      </bottom>
      <diagonal/>
    </border>
    <border>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1" tint="0.34998626667073579"/>
      </right>
      <top style="thin">
        <color theme="0" tint="-0.499984740745262"/>
      </top>
      <bottom style="hair">
        <color theme="0" tint="-0.499984740745262"/>
      </bottom>
      <diagonal/>
    </border>
    <border diagonalUp="1">
      <left style="hair">
        <color theme="0" tint="-0.499984740745262"/>
      </left>
      <right style="hair">
        <color theme="0" tint="-0.499984740745262"/>
      </right>
      <top style="thin">
        <color theme="0" tint="-0.499984740745262"/>
      </top>
      <bottom style="hair">
        <color theme="0" tint="-0.499984740745262"/>
      </bottom>
      <diagonal style="hair">
        <color theme="0" tint="-0.499984740745262"/>
      </diagonal>
    </border>
    <border diagonalUp="1">
      <left style="hair">
        <color theme="0" tint="-0.499984740745262"/>
      </left>
      <right style="hair">
        <color theme="0" tint="-0.499984740745262"/>
      </right>
      <top style="hair">
        <color theme="0" tint="-0.499984740745262"/>
      </top>
      <bottom style="hair">
        <color theme="0" tint="-0.499984740745262"/>
      </bottom>
      <diagonal style="hair">
        <color theme="0" tint="-0.499984740745262"/>
      </diagonal>
    </border>
    <border>
      <left style="thin">
        <color theme="1" tint="0.34998626667073579"/>
      </left>
      <right style="hair">
        <color theme="0" tint="-0.499984740745262"/>
      </right>
      <top style="hair">
        <color theme="0" tint="-0.499984740745262"/>
      </top>
      <bottom style="thin">
        <color theme="0" tint="-0.499984740745262"/>
      </bottom>
      <diagonal/>
    </border>
    <border>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1" tint="0.34998626667073579"/>
      </right>
      <top style="hair">
        <color theme="0" tint="-0.499984740745262"/>
      </top>
      <bottom style="thin">
        <color theme="0" tint="-0.499984740745262"/>
      </bottom>
      <diagonal/>
    </border>
    <border diagonalUp="1">
      <left style="hair">
        <color theme="0" tint="-0.499984740745262"/>
      </left>
      <right style="hair">
        <color theme="0" tint="-0.499984740745262"/>
      </right>
      <top style="hair">
        <color theme="0" tint="-0.499984740745262"/>
      </top>
      <bottom style="thin">
        <color theme="0" tint="-0.499984740745262"/>
      </bottom>
      <diagonal style="hair">
        <color theme="0" tint="-0.499984740745262"/>
      </diagonal>
    </border>
    <border>
      <left style="thin">
        <color theme="1" tint="0.34998626667073579"/>
      </left>
      <right style="hair">
        <color theme="0" tint="-0.499984740745262"/>
      </right>
      <top style="thin">
        <color theme="0" tint="-0.499984740745262"/>
      </top>
      <bottom style="thin">
        <color theme="1" tint="0.34998626667073579"/>
      </bottom>
      <diagonal/>
    </border>
    <border>
      <left/>
      <right style="hair">
        <color theme="0" tint="-0.499984740745262"/>
      </right>
      <top style="thin">
        <color theme="0" tint="-0.499984740745262"/>
      </top>
      <bottom style="thin">
        <color theme="1" tint="0.34998626667073579"/>
      </bottom>
      <diagonal/>
    </border>
    <border>
      <left style="hair">
        <color theme="0" tint="-0.499984740745262"/>
      </left>
      <right style="hair">
        <color theme="0" tint="-0.499984740745262"/>
      </right>
      <top style="thin">
        <color theme="0" tint="-0.499984740745262"/>
      </top>
      <bottom style="thin">
        <color theme="1" tint="0.34998626667073579"/>
      </bottom>
      <diagonal/>
    </border>
    <border>
      <left style="hair">
        <color theme="0" tint="-0.499984740745262"/>
      </left>
      <right style="thin">
        <color theme="1" tint="0.34998626667073579"/>
      </right>
      <top style="thin">
        <color theme="0" tint="-0.499984740745262"/>
      </top>
      <bottom style="thin">
        <color theme="1" tint="0.34998626667073579"/>
      </bottom>
      <diagonal/>
    </border>
    <border>
      <left style="thin">
        <color theme="1" tint="0.34998626667073579"/>
      </left>
      <right style="hair">
        <color theme="0" tint="-0.499984740745262"/>
      </right>
      <top style="thin">
        <color theme="1" tint="0.34998626667073579"/>
      </top>
      <bottom style="hair">
        <color theme="0" tint="-0.499984740745262"/>
      </bottom>
      <diagonal/>
    </border>
    <border>
      <left/>
      <right style="hair">
        <color theme="0" tint="-0.499984740745262"/>
      </right>
      <top style="thin">
        <color theme="1" tint="0.34998626667073579"/>
      </top>
      <bottom style="hair">
        <color theme="0" tint="-0.499984740745262"/>
      </bottom>
      <diagonal/>
    </border>
    <border>
      <left style="hair">
        <color theme="0" tint="-0.499984740745262"/>
      </left>
      <right style="hair">
        <color theme="0" tint="-0.499984740745262"/>
      </right>
      <top style="thin">
        <color theme="1" tint="0.34998626667073579"/>
      </top>
      <bottom style="hair">
        <color theme="0" tint="-0.499984740745262"/>
      </bottom>
      <diagonal/>
    </border>
    <border>
      <left style="hair">
        <color theme="0" tint="-0.499984740745262"/>
      </left>
      <right/>
      <top style="thin">
        <color theme="1" tint="0.34998626667073579"/>
      </top>
      <bottom style="hair">
        <color theme="0" tint="-0.499984740745262"/>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right style="thin">
        <color indexed="64"/>
      </right>
      <top style="thin">
        <color indexed="64"/>
      </top>
      <bottom/>
      <diagonal/>
    </border>
    <border>
      <left style="thin">
        <color indexed="64"/>
      </left>
      <right style="hair">
        <color theme="0" tint="-0.499984740745262"/>
      </right>
      <top style="hair">
        <color theme="0" tint="-0.499984740745262"/>
      </top>
      <bottom style="hair">
        <color theme="0" tint="-0.499984740745262"/>
      </bottom>
      <diagonal/>
    </border>
    <border>
      <left/>
      <right style="thin">
        <color indexed="64"/>
      </right>
      <top/>
      <bottom/>
      <diagonal/>
    </border>
    <border>
      <left/>
      <right style="hair">
        <color theme="0" tint="-0.499984740745262"/>
      </right>
      <top style="hair">
        <color theme="0" tint="-0.499984740745262"/>
      </top>
      <bottom style="thin">
        <color theme="1" tint="0.34998626667073579"/>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right style="thin">
        <color indexed="64"/>
      </right>
      <top/>
      <bottom style="thin">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hair">
        <color theme="1" tint="0.34998626667073579"/>
      </right>
      <top style="medium">
        <color theme="1" tint="0.34998626667073579"/>
      </top>
      <bottom style="thin">
        <color theme="1" tint="0.34998626667073579"/>
      </bottom>
      <diagonal/>
    </border>
    <border>
      <left/>
      <right style="hair">
        <color theme="1" tint="0.34998626667073579"/>
      </right>
      <top style="thin">
        <color theme="1" tint="0.34998626667073579"/>
      </top>
      <bottom style="medium">
        <color theme="1" tint="0.34998626667073579"/>
      </bottom>
      <diagonal/>
    </border>
    <border>
      <left/>
      <right style="hair">
        <color theme="1" tint="0.34998626667073579"/>
      </right>
      <top style="hair">
        <color theme="1" tint="0.34998626667073579"/>
      </top>
      <bottom style="hair">
        <color theme="0" tint="-0.499984740745262"/>
      </bottom>
      <diagonal/>
    </border>
    <border>
      <left style="thin">
        <color theme="1" tint="0.34998626667073579"/>
      </left>
      <right style="thin">
        <color theme="1" tint="0.34998626667073579"/>
      </right>
      <top/>
      <bottom style="hair">
        <color theme="1" tint="0.34998626667073579"/>
      </bottom>
      <diagonal/>
    </border>
    <border>
      <left style="thin">
        <color theme="1" tint="0.34998626667073579"/>
      </left>
      <right style="thin">
        <color theme="1" tint="0.34998626667073579"/>
      </right>
      <top style="hair">
        <color theme="1" tint="0.34998626667073579"/>
      </top>
      <bottom style="hair">
        <color theme="1" tint="0.34998626667073579"/>
      </bottom>
      <diagonal/>
    </border>
    <border>
      <left style="thin">
        <color theme="1" tint="0.34998626667073579"/>
      </left>
      <right style="thin">
        <color theme="1" tint="0.34998626667073579"/>
      </right>
      <top style="hair">
        <color theme="1" tint="0.34998626667073579"/>
      </top>
      <bottom style="thin">
        <color theme="1" tint="0.34998626667073579"/>
      </bottom>
      <diagonal/>
    </border>
    <border>
      <left style="thin">
        <color theme="0" tint="-0.499984740745262"/>
      </left>
      <right style="hair">
        <color theme="0" tint="-0.499984740745262"/>
      </right>
      <top style="thin">
        <color theme="1" tint="0.34998626667073579"/>
      </top>
      <bottom/>
      <diagonal/>
    </border>
    <border>
      <left/>
      <right/>
      <top style="thin">
        <color theme="1" tint="0.34998626667073579"/>
      </top>
      <bottom style="hair">
        <color theme="0" tint="-0.499984740745262"/>
      </bottom>
      <diagonal/>
    </border>
    <border>
      <left/>
      <right style="thin">
        <color theme="1" tint="0.34998626667073579"/>
      </right>
      <top style="thin">
        <color theme="1" tint="0.34998626667073579"/>
      </top>
      <bottom style="hair">
        <color theme="0" tint="-0.499984740745262"/>
      </bottom>
      <diagonal/>
    </border>
    <border>
      <left style="thin">
        <color theme="0" tint="-0.499984740745262"/>
      </left>
      <right style="hair">
        <color theme="0" tint="-0.499984740745262"/>
      </right>
      <top style="thin">
        <color theme="0" tint="-0.499984740745262"/>
      </top>
      <bottom style="thin">
        <color theme="1" tint="0.34998626667073579"/>
      </bottom>
      <diagonal/>
    </border>
    <border>
      <left style="hair">
        <color theme="1" tint="0.34998626667073579"/>
      </left>
      <right/>
      <top style="thin">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right style="hair">
        <color theme="1" tint="0.34998626667073579"/>
      </right>
      <top/>
      <bottom/>
      <diagonal/>
    </border>
    <border>
      <left/>
      <right style="hair">
        <color theme="1" tint="0.34998626667073579"/>
      </right>
      <top/>
      <bottom style="thin">
        <color theme="1" tint="0.34998626667073579"/>
      </bottom>
      <diagonal/>
    </border>
    <border>
      <left/>
      <right style="hair">
        <color theme="1" tint="0.34998626667073579"/>
      </right>
      <top style="hair">
        <color theme="1" tint="0.34998626667073579"/>
      </top>
      <bottom style="thin">
        <color theme="1" tint="0.34998626667073579"/>
      </bottom>
      <diagonal/>
    </border>
    <border>
      <left style="hair">
        <color theme="1" tint="0.34998626667073579"/>
      </left>
      <right/>
      <top/>
      <bottom style="thin">
        <color theme="1" tint="0.34998626667073579"/>
      </bottom>
      <diagonal/>
    </border>
    <border>
      <left/>
      <right style="hair">
        <color theme="1" tint="0.34998626667073579"/>
      </right>
      <top style="thin">
        <color theme="1" tint="0.34998626667073579"/>
      </top>
      <bottom style="hair">
        <color theme="1" tint="0.34998626667073579"/>
      </bottom>
      <diagonal/>
    </border>
    <border>
      <left/>
      <right style="hair">
        <color indexed="64"/>
      </right>
      <top/>
      <bottom/>
      <diagonal/>
    </border>
    <border>
      <left style="hair">
        <color theme="1" tint="0.34998626667073579"/>
      </left>
      <right/>
      <top style="medium">
        <color theme="1" tint="0.34998626667073579"/>
      </top>
      <bottom/>
      <diagonal/>
    </border>
    <border>
      <left style="hair">
        <color theme="1" tint="0.34998626667073579"/>
      </left>
      <right/>
      <top style="hair">
        <color theme="1" tint="0.34998626667073579"/>
      </top>
      <bottom style="thin">
        <color theme="1" tint="0.34998626667073579"/>
      </bottom>
      <diagonal/>
    </border>
    <border>
      <left style="medium">
        <color theme="1" tint="0.34998626667073579"/>
      </left>
      <right style="hair">
        <color theme="1" tint="0.34998626667073579"/>
      </right>
      <top style="medium">
        <color theme="1" tint="0.34998626667073579"/>
      </top>
      <bottom/>
      <diagonal/>
    </border>
    <border>
      <left style="hair">
        <color theme="1" tint="0.34998626667073579"/>
      </left>
      <right style="hair">
        <color theme="1" tint="0.34998626667073579"/>
      </right>
      <top style="medium">
        <color theme="1" tint="0.34998626667073579"/>
      </top>
      <bottom/>
      <diagonal/>
    </border>
    <border>
      <left style="medium">
        <color theme="1" tint="0.34998626667073579"/>
      </left>
      <right style="hair">
        <color theme="1" tint="0.34998626667073579"/>
      </right>
      <top style="thin">
        <color indexed="64"/>
      </top>
      <bottom style="medium">
        <color theme="1" tint="0.34998626667073579"/>
      </bottom>
      <diagonal/>
    </border>
    <border>
      <left style="hair">
        <color theme="1" tint="0.34998626667073579"/>
      </left>
      <right style="hair">
        <color theme="1" tint="0.34998626667073579"/>
      </right>
      <top style="thin">
        <color indexed="64"/>
      </top>
      <bottom style="medium">
        <color theme="1" tint="0.34998626667073579"/>
      </bottom>
      <diagonal/>
    </border>
    <border>
      <left/>
      <right style="hair">
        <color theme="0" tint="-0.499984740745262"/>
      </right>
      <top/>
      <bottom style="hair">
        <color theme="1" tint="0.34998626667073579"/>
      </bottom>
      <diagonal/>
    </border>
    <border>
      <left style="hair">
        <color theme="1" tint="0.34998626667073579"/>
      </left>
      <right/>
      <top style="thin">
        <color theme="1" tint="0.34998626667073579"/>
      </top>
      <bottom/>
      <diagonal/>
    </border>
    <border>
      <left style="thin">
        <color theme="1" tint="0.34998626667073579"/>
      </left>
      <right style="hair">
        <color theme="1" tint="0.34998626667073579"/>
      </right>
      <top style="thin">
        <color theme="1" tint="0.34998626667073579"/>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left style="hair">
        <color theme="0" tint="-0.499984740745262"/>
      </left>
      <right style="thin">
        <color indexed="64"/>
      </right>
      <top style="thin">
        <color indexed="64"/>
      </top>
      <bottom style="thin">
        <color indexed="64"/>
      </bottom>
      <diagonal/>
    </border>
    <border>
      <left style="hair">
        <color theme="0" tint="-0.499984740745262"/>
      </left>
      <right style="hair">
        <color theme="0" tint="-0.499984740745262"/>
      </right>
      <top/>
      <bottom style="hair">
        <color theme="1" tint="0.34998626667073579"/>
      </bottom>
      <diagonal/>
    </border>
    <border diagonalUp="1">
      <left style="hair">
        <color theme="0" tint="-0.499984740745262"/>
      </left>
      <right/>
      <top style="thin">
        <color theme="1" tint="0.34998626667073579"/>
      </top>
      <bottom style="hair">
        <color theme="1" tint="0.34998626667073579"/>
      </bottom>
      <diagonal style="hair">
        <color theme="0" tint="-0.499984740745262"/>
      </diagonal>
    </border>
    <border diagonalUp="1">
      <left/>
      <right/>
      <top style="thin">
        <color theme="1" tint="0.34998626667073579"/>
      </top>
      <bottom style="hair">
        <color theme="1" tint="0.34998626667073579"/>
      </bottom>
      <diagonal style="hair">
        <color theme="0" tint="-0.499984740745262"/>
      </diagonal>
    </border>
    <border diagonalUp="1">
      <left/>
      <right style="hair">
        <color indexed="64"/>
      </right>
      <top style="thin">
        <color theme="1" tint="0.34998626667073579"/>
      </top>
      <bottom style="hair">
        <color theme="1" tint="0.34998626667073579"/>
      </bottom>
      <diagonal style="hair">
        <color theme="0" tint="-0.499984740745262"/>
      </diagonal>
    </border>
    <border>
      <left style="hair">
        <color indexed="64"/>
      </left>
      <right/>
      <top/>
      <bottom style="hair">
        <color theme="1" tint="0.34998626667073579"/>
      </bottom>
      <diagonal/>
    </border>
    <border diagonalUp="1">
      <left style="hair">
        <color theme="0" tint="-0.499984740745262"/>
      </left>
      <right/>
      <top style="hair">
        <color theme="1" tint="0.34998626667073579"/>
      </top>
      <bottom style="hair">
        <color theme="1" tint="0.34998626667073579"/>
      </bottom>
      <diagonal style="hair">
        <color theme="0" tint="-0.499984740745262"/>
      </diagonal>
    </border>
    <border diagonalUp="1">
      <left/>
      <right/>
      <top style="hair">
        <color theme="1" tint="0.34998626667073579"/>
      </top>
      <bottom style="hair">
        <color theme="1" tint="0.34998626667073579"/>
      </bottom>
      <diagonal style="hair">
        <color theme="0" tint="-0.499984740745262"/>
      </diagonal>
    </border>
    <border diagonalUp="1">
      <left/>
      <right style="hair">
        <color indexed="64"/>
      </right>
      <top style="hair">
        <color theme="1" tint="0.34998626667073579"/>
      </top>
      <bottom style="hair">
        <color theme="1" tint="0.34998626667073579"/>
      </bottom>
      <diagonal style="hair">
        <color theme="0" tint="-0.499984740745262"/>
      </diagonal>
    </border>
    <border>
      <left/>
      <right style="hair">
        <color theme="0" tint="-0.499984740745262"/>
      </right>
      <top style="hair">
        <color theme="1" tint="0.34998626667073579"/>
      </top>
      <bottom/>
      <diagonal/>
    </border>
    <border>
      <left style="hair">
        <color theme="0" tint="-0.499984740745262"/>
      </left>
      <right style="hair">
        <color theme="0" tint="-0.499984740745262"/>
      </right>
      <top style="hair">
        <color theme="1" tint="0.34998626667073579"/>
      </top>
      <bottom/>
      <diagonal/>
    </border>
    <border diagonalUp="1">
      <left style="hair">
        <color theme="0" tint="-0.499984740745262"/>
      </left>
      <right/>
      <top style="hair">
        <color theme="1" tint="0.34998626667073579"/>
      </top>
      <bottom style="thin">
        <color theme="1" tint="0.34998626667073579"/>
      </bottom>
      <diagonal style="hair">
        <color theme="0" tint="-0.499984740745262"/>
      </diagonal>
    </border>
    <border diagonalUp="1">
      <left/>
      <right/>
      <top style="hair">
        <color theme="1" tint="0.34998626667073579"/>
      </top>
      <bottom style="thin">
        <color theme="1" tint="0.34998626667073579"/>
      </bottom>
      <diagonal style="hair">
        <color theme="0" tint="-0.499984740745262"/>
      </diagonal>
    </border>
    <border diagonalUp="1">
      <left/>
      <right style="hair">
        <color indexed="64"/>
      </right>
      <top style="hair">
        <color theme="1" tint="0.34998626667073579"/>
      </top>
      <bottom style="thin">
        <color theme="1" tint="0.34998626667073579"/>
      </bottom>
      <diagonal style="hair">
        <color theme="0" tint="-0.499984740745262"/>
      </diagonal>
    </border>
    <border>
      <left style="hair">
        <color indexed="64"/>
      </left>
      <right/>
      <top style="thin">
        <color theme="1" tint="0.34998626667073579"/>
      </top>
      <bottom style="thin">
        <color theme="1" tint="0.34998626667073579"/>
      </bottom>
      <diagonal/>
    </border>
    <border>
      <left style="hair">
        <color indexed="64"/>
      </left>
      <right/>
      <top style="hair">
        <color theme="1" tint="0.34998626667073579"/>
      </top>
      <bottom style="hair">
        <color theme="1" tint="0.34998626667073579"/>
      </bottom>
      <diagonal/>
    </border>
    <border>
      <left style="hair">
        <color indexed="64"/>
      </left>
      <right/>
      <top style="hair">
        <color theme="1" tint="0.34998626667073579"/>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top style="medium">
        <color rgb="FF000000"/>
      </top>
      <bottom/>
      <diagonal/>
    </border>
    <border>
      <left/>
      <right style="medium">
        <color indexed="64"/>
      </right>
      <top style="medium">
        <color rgb="FF000000"/>
      </top>
      <bottom/>
      <diagonal/>
    </border>
    <border>
      <left style="medium">
        <color rgb="FF000000"/>
      </left>
      <right/>
      <top/>
      <bottom/>
      <diagonal/>
    </border>
    <border>
      <left style="medium">
        <color rgb="FF000000"/>
      </left>
      <right/>
      <top style="medium">
        <color indexed="64"/>
      </top>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thin">
        <color theme="0"/>
      </right>
      <top/>
      <bottom/>
      <diagonal/>
    </border>
    <border>
      <left style="thin">
        <color theme="0"/>
      </left>
      <right style="thin">
        <color theme="0"/>
      </right>
      <top/>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right style="hair">
        <color rgb="FF002060"/>
      </right>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bottom style="hair">
        <color rgb="FF002060"/>
      </bottom>
      <diagonal/>
    </border>
    <border>
      <left style="medium">
        <color theme="4" tint="-0.24994659260841701"/>
      </left>
      <right style="medium">
        <color theme="4" tint="-0.24994659260841701"/>
      </right>
      <top style="hair">
        <color theme="4" tint="-0.24994659260841701"/>
      </top>
      <bottom style="hair">
        <color theme="4" tint="-0.24994659260841701"/>
      </bottom>
      <diagonal/>
    </border>
    <border>
      <left/>
      <right style="hair">
        <color rgb="FF002060"/>
      </right>
      <top style="hair">
        <color rgb="FF002060"/>
      </top>
      <bottom style="hair">
        <color rgb="FF002060"/>
      </bottom>
      <diagonal/>
    </border>
    <border>
      <left/>
      <right style="hair">
        <color rgb="FF002060"/>
      </right>
      <top style="hair">
        <color rgb="FF002060"/>
      </top>
      <bottom style="hair">
        <color auto="1"/>
      </bottom>
      <diagonal/>
    </border>
    <border>
      <left style="hair">
        <color rgb="FF002060"/>
      </left>
      <right style="hair">
        <color rgb="FF002060"/>
      </right>
      <top style="hair">
        <color rgb="FF002060"/>
      </top>
      <bottom style="hair">
        <color auto="1"/>
      </bottom>
      <diagonal/>
    </border>
    <border>
      <left style="medium">
        <color theme="4" tint="-0.24994659260841701"/>
      </left>
      <right style="medium">
        <color theme="4" tint="-0.24994659260841701"/>
      </right>
      <top style="hair">
        <color theme="4" tint="-0.24994659260841701"/>
      </top>
      <bottom style="hair">
        <color auto="1"/>
      </bottom>
      <diagonal/>
    </border>
    <border>
      <left style="hair">
        <color rgb="FF002060"/>
      </left>
      <right style="hair">
        <color rgb="FF002060"/>
      </right>
      <top style="hair">
        <color auto="1"/>
      </top>
      <bottom style="hair">
        <color auto="1"/>
      </bottom>
      <diagonal/>
    </border>
    <border>
      <left style="medium">
        <color theme="4" tint="-0.24994659260841701"/>
      </left>
      <right style="medium">
        <color theme="4" tint="-0.24994659260841701"/>
      </right>
      <top/>
      <bottom style="hair">
        <color auto="1"/>
      </bottom>
      <diagonal/>
    </border>
    <border>
      <left style="medium">
        <color theme="4" tint="-0.24994659260841701"/>
      </left>
      <right style="medium">
        <color theme="4" tint="-0.24994659260841701"/>
      </right>
      <top style="hair">
        <color auto="1"/>
      </top>
      <bottom style="hair">
        <color auto="1"/>
      </bottom>
      <diagonal/>
    </border>
    <border>
      <left/>
      <right style="hair">
        <color rgb="FF002060"/>
      </right>
      <top style="hair">
        <color auto="1"/>
      </top>
      <bottom style="hair">
        <color auto="1"/>
      </bottom>
      <diagonal/>
    </border>
    <border>
      <left style="medium">
        <color theme="1" tint="0.499984740745262"/>
      </left>
      <right style="medium">
        <color theme="0"/>
      </right>
      <top style="medium">
        <color theme="1" tint="0.499984740745262"/>
      </top>
      <bottom style="thin">
        <color theme="1" tint="0.499984740745262"/>
      </bottom>
      <diagonal/>
    </border>
    <border>
      <left style="medium">
        <color theme="0"/>
      </left>
      <right style="medium">
        <color theme="0"/>
      </right>
      <top style="medium">
        <color theme="1" tint="0.499984740745262"/>
      </top>
      <bottom style="thin">
        <color theme="1" tint="0.499984740745262"/>
      </bottom>
      <diagonal/>
    </border>
    <border>
      <left style="medium">
        <color theme="0"/>
      </left>
      <right style="medium">
        <color theme="0"/>
      </right>
      <top style="medium">
        <color theme="1" tint="0.34998626667073579"/>
      </top>
      <bottom style="thin">
        <color theme="1" tint="0.34998626667073579"/>
      </bottom>
      <diagonal/>
    </border>
    <border>
      <left style="medium">
        <color theme="0"/>
      </left>
      <right/>
      <top/>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34998626667073579"/>
      </left>
      <right/>
      <top style="thin">
        <color theme="1" tint="0.34998626667073579"/>
      </top>
      <bottom style="thin">
        <color theme="1" tint="0.34998626667073579"/>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style="medium">
        <color theme="1" tint="0.499984740745262"/>
      </right>
      <top style="thin">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right style="medium">
        <color theme="1" tint="0.499984740745262"/>
      </right>
      <top style="thin">
        <color theme="1" tint="0.499984740745262"/>
      </top>
      <bottom style="thin">
        <color theme="1" tint="0.499984740745262"/>
      </bottom>
      <diagonal/>
    </border>
    <border>
      <left/>
      <right style="medium">
        <color theme="1" tint="0.499984740745262"/>
      </right>
      <top/>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rgb="FF0070C0"/>
      </left>
      <right style="thin">
        <color theme="0"/>
      </right>
      <top style="thin">
        <color rgb="FF0070C0"/>
      </top>
      <bottom/>
      <diagonal/>
    </border>
    <border>
      <left style="thin">
        <color rgb="FF0070C0"/>
      </left>
      <right style="thin">
        <color rgb="FF0070C0"/>
      </right>
      <top/>
      <bottom style="thin">
        <color rgb="FF0070C0"/>
      </bottom>
      <diagonal/>
    </border>
    <border>
      <left style="thin">
        <color theme="1" tint="0.34998626667073579"/>
      </left>
      <right/>
      <top style="medium">
        <color indexed="64"/>
      </top>
      <bottom/>
      <diagonal/>
    </border>
    <border>
      <left style="thin">
        <color theme="1" tint="0.34998626667073579"/>
      </left>
      <right style="thin">
        <color theme="1" tint="0.34998626667073579"/>
      </right>
      <top style="thin">
        <color theme="1" tint="0.34998626667073579"/>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8" fillId="0" borderId="0">
      <alignment vertical="center"/>
    </xf>
  </cellStyleXfs>
  <cellXfs count="1735">
    <xf numFmtId="0" fontId="0" fillId="0" borderId="0" xfId="0">
      <alignment vertical="center"/>
    </xf>
    <xf numFmtId="0" fontId="1" fillId="0" borderId="0" xfId="0" applyFont="1">
      <alignment vertical="center"/>
    </xf>
    <xf numFmtId="0" fontId="5"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11" fillId="3" borderId="0" xfId="3" applyFont="1" applyFill="1" applyAlignment="1" applyProtection="1">
      <alignment horizontal="center" vertical="center"/>
    </xf>
    <xf numFmtId="0" fontId="11" fillId="0" borderId="0" xfId="3" applyFont="1" applyFill="1" applyAlignment="1" applyProtection="1">
      <alignment horizontal="center" vertical="center"/>
    </xf>
    <xf numFmtId="0" fontId="1" fillId="5" borderId="4" xfId="0" applyFont="1" applyFill="1" applyBorder="1" applyAlignment="1">
      <alignment vertical="top"/>
    </xf>
    <xf numFmtId="0" fontId="1" fillId="5" borderId="10" xfId="0" applyFont="1" applyFill="1" applyBorder="1" applyAlignment="1">
      <alignment vertical="top"/>
    </xf>
    <xf numFmtId="0" fontId="1" fillId="0" borderId="20" xfId="0" applyFont="1" applyBorder="1" applyAlignment="1">
      <alignment vertical="top"/>
    </xf>
    <xf numFmtId="0" fontId="1" fillId="0" borderId="20" xfId="0" applyFont="1" applyBorder="1" applyAlignment="1">
      <alignment horizontal="left" vertical="center"/>
    </xf>
    <xf numFmtId="0" fontId="0" fillId="0" borderId="20" xfId="0" applyBorder="1" applyAlignment="1">
      <alignment horizontal="left" vertical="center"/>
    </xf>
    <xf numFmtId="176" fontId="1" fillId="0" borderId="20" xfId="0" applyNumberFormat="1" applyFont="1" applyBorder="1" applyAlignment="1">
      <alignment horizontal="left" vertical="center"/>
    </xf>
    <xf numFmtId="0" fontId="13" fillId="0" borderId="20" xfId="0" applyFont="1" applyBorder="1" applyAlignment="1">
      <alignment horizontal="left" vertical="center" shrinkToFit="1"/>
    </xf>
    <xf numFmtId="0" fontId="0" fillId="0" borderId="20" xfId="0" applyBorder="1" applyAlignment="1">
      <alignment horizontal="left" vertical="center" shrinkToFit="1"/>
    </xf>
    <xf numFmtId="0" fontId="1" fillId="0" borderId="0" xfId="0" applyFont="1" applyAlignment="1">
      <alignment horizontal="center" vertical="center"/>
    </xf>
    <xf numFmtId="0" fontId="1" fillId="0" borderId="0" xfId="0" applyFont="1" applyAlignment="1">
      <alignment horizontal="left" vertical="center"/>
    </xf>
    <xf numFmtId="14" fontId="1" fillId="0" borderId="0" xfId="0" applyNumberFormat="1" applyFont="1" applyAlignment="1">
      <alignment horizontal="center" vertical="center"/>
    </xf>
    <xf numFmtId="14" fontId="1" fillId="0" borderId="0" xfId="0" applyNumberFormat="1" applyFont="1" applyAlignment="1">
      <alignment horizontal="left" vertical="center"/>
    </xf>
    <xf numFmtId="0" fontId="0" fillId="0" borderId="0" xfId="0" applyAlignment="1">
      <alignment horizontal="left" vertical="center"/>
    </xf>
    <xf numFmtId="0" fontId="15" fillId="0" borderId="0" xfId="0" applyFont="1">
      <alignment vertical="center"/>
    </xf>
    <xf numFmtId="177" fontId="16" fillId="0" borderId="0" xfId="0" applyNumberFormat="1" applyFont="1" applyAlignment="1">
      <alignment horizontal="right" vertical="center"/>
    </xf>
    <xf numFmtId="177" fontId="17" fillId="0" borderId="0" xfId="0" applyNumberFormat="1" applyFont="1" applyAlignment="1">
      <alignment horizontal="center"/>
    </xf>
    <xf numFmtId="0" fontId="18" fillId="0" borderId="0" xfId="0" applyFont="1" applyAlignment="1">
      <alignment horizontal="center" vertical="center"/>
    </xf>
    <xf numFmtId="0" fontId="1" fillId="7" borderId="24" xfId="0" applyFont="1" applyFill="1" applyBorder="1" applyAlignment="1">
      <alignment vertical="top"/>
    </xf>
    <xf numFmtId="0" fontId="1" fillId="7" borderId="32" xfId="0" applyFont="1" applyFill="1" applyBorder="1" applyAlignment="1">
      <alignment vertical="top"/>
    </xf>
    <xf numFmtId="0" fontId="1" fillId="7" borderId="33" xfId="0" applyFont="1" applyFill="1" applyBorder="1" applyAlignment="1">
      <alignment vertical="top"/>
    </xf>
    <xf numFmtId="0" fontId="1" fillId="0" borderId="0" xfId="0" applyFont="1" applyAlignment="1">
      <alignment horizontal="left" vertical="top"/>
    </xf>
    <xf numFmtId="0" fontId="0" fillId="0" borderId="0" xfId="0" applyAlignment="1">
      <alignment horizontal="left" vertical="top"/>
    </xf>
    <xf numFmtId="0" fontId="1" fillId="7" borderId="41" xfId="0" applyFont="1" applyFill="1" applyBorder="1" applyAlignment="1">
      <alignment vertical="top"/>
    </xf>
    <xf numFmtId="0" fontId="1" fillId="3" borderId="0" xfId="0" applyFont="1" applyFill="1">
      <alignment vertical="center"/>
    </xf>
    <xf numFmtId="0" fontId="1" fillId="3" borderId="0" xfId="0" applyFont="1" applyFill="1" applyAlignment="1">
      <alignment horizontal="left" vertical="top"/>
    </xf>
    <xf numFmtId="0" fontId="0" fillId="3" borderId="0" xfId="0" applyFill="1" applyAlignment="1">
      <alignment horizontal="left" vertical="top"/>
    </xf>
    <xf numFmtId="0" fontId="1" fillId="3" borderId="0" xfId="0" applyFont="1" applyFill="1" applyAlignment="1">
      <alignment horizontal="left" vertical="center"/>
    </xf>
    <xf numFmtId="0" fontId="5" fillId="0" borderId="0" xfId="0" applyFont="1" applyAlignment="1">
      <alignment horizontal="left" vertical="center"/>
    </xf>
    <xf numFmtId="0" fontId="1" fillId="7" borderId="21" xfId="0" applyFont="1" applyFill="1" applyBorder="1">
      <alignment vertical="center"/>
    </xf>
    <xf numFmtId="0" fontId="1" fillId="7" borderId="39" xfId="0" applyFont="1" applyFill="1" applyBorder="1">
      <alignment vertical="center"/>
    </xf>
    <xf numFmtId="0" fontId="3" fillId="0" borderId="48" xfId="0" applyFont="1" applyBorder="1" applyAlignment="1">
      <alignment horizontal="center" vertical="center"/>
    </xf>
    <xf numFmtId="0" fontId="1" fillId="7" borderId="24" xfId="0" applyFont="1" applyFill="1" applyBorder="1">
      <alignment vertical="center"/>
    </xf>
    <xf numFmtId="0" fontId="1" fillId="0" borderId="6" xfId="0" applyFont="1" applyBorder="1">
      <alignment vertical="center"/>
    </xf>
    <xf numFmtId="0" fontId="1" fillId="0" borderId="7" xfId="0" applyFont="1" applyBorder="1">
      <alignment vertical="center"/>
    </xf>
    <xf numFmtId="0" fontId="20" fillId="0" borderId="50" xfId="0" applyFont="1" applyBorder="1" applyAlignment="1">
      <alignment horizontal="center" vertical="center"/>
    </xf>
    <xf numFmtId="0" fontId="1" fillId="0" borderId="45" xfId="0" applyFont="1" applyBorder="1" applyAlignment="1">
      <alignment vertical="top"/>
    </xf>
    <xf numFmtId="0" fontId="1" fillId="0" borderId="47" xfId="0" applyFont="1" applyBorder="1" applyAlignment="1">
      <alignment vertical="top"/>
    </xf>
    <xf numFmtId="0" fontId="1" fillId="0" borderId="35" xfId="0" applyFont="1" applyBorder="1">
      <alignment vertical="center"/>
    </xf>
    <xf numFmtId="0" fontId="1" fillId="0" borderId="36" xfId="0" applyFont="1" applyBorder="1">
      <alignment vertical="center"/>
    </xf>
    <xf numFmtId="49" fontId="1" fillId="0" borderId="0" xfId="0" applyNumberFormat="1" applyFont="1" applyAlignment="1" applyProtection="1">
      <alignment horizontal="center" vertical="center"/>
      <protection locked="0"/>
    </xf>
    <xf numFmtId="0" fontId="21" fillId="0" borderId="24" xfId="0" applyFont="1" applyBorder="1" applyAlignment="1">
      <alignment horizontal="left" vertical="center"/>
    </xf>
    <xf numFmtId="0" fontId="22" fillId="0" borderId="0" xfId="0" applyFont="1" applyAlignment="1">
      <alignment horizontal="left" vertical="center"/>
    </xf>
    <xf numFmtId="177" fontId="1" fillId="6" borderId="66" xfId="0" applyNumberFormat="1" applyFont="1" applyFill="1" applyBorder="1" applyProtection="1">
      <alignment vertical="center"/>
      <protection locked="0"/>
    </xf>
    <xf numFmtId="0" fontId="21" fillId="0" borderId="24" xfId="0" applyFont="1" applyBorder="1">
      <alignment vertical="center"/>
    </xf>
    <xf numFmtId="0" fontId="22" fillId="0" borderId="0" xfId="0" applyFont="1">
      <alignment vertical="center"/>
    </xf>
    <xf numFmtId="177" fontId="1" fillId="5" borderId="66" xfId="0" applyNumberFormat="1" applyFont="1" applyFill="1" applyBorder="1">
      <alignment vertical="center"/>
    </xf>
    <xf numFmtId="0" fontId="1" fillId="5" borderId="36" xfId="0" applyFont="1" applyFill="1" applyBorder="1">
      <alignment vertical="center"/>
    </xf>
    <xf numFmtId="0" fontId="1" fillId="0" borderId="39" xfId="0" applyFont="1" applyBorder="1">
      <alignment vertical="center"/>
    </xf>
    <xf numFmtId="0" fontId="1" fillId="6" borderId="76" xfId="0" applyFont="1" applyFill="1" applyBorder="1">
      <alignment vertical="center"/>
    </xf>
    <xf numFmtId="0" fontId="1" fillId="6" borderId="7" xfId="0" applyFont="1" applyFill="1" applyBorder="1">
      <alignment vertical="center"/>
    </xf>
    <xf numFmtId="0" fontId="1" fillId="0" borderId="25" xfId="0" applyFont="1" applyBorder="1" applyAlignment="1">
      <alignment horizontal="left" vertical="center"/>
    </xf>
    <xf numFmtId="0" fontId="1" fillId="5" borderId="7" xfId="0" applyFont="1" applyFill="1" applyBorder="1">
      <alignment vertical="center"/>
    </xf>
    <xf numFmtId="0" fontId="1" fillId="0" borderId="81" xfId="0" applyFont="1" applyBorder="1">
      <alignment vertical="center"/>
    </xf>
    <xf numFmtId="0" fontId="25" fillId="0" borderId="0" xfId="0" applyFont="1">
      <alignment vertical="center"/>
    </xf>
    <xf numFmtId="0" fontId="8" fillId="0" borderId="5" xfId="0" applyFont="1" applyBorder="1">
      <alignment vertical="center"/>
    </xf>
    <xf numFmtId="0" fontId="8" fillId="0" borderId="6" xfId="0" applyFont="1" applyBorder="1">
      <alignment vertical="center"/>
    </xf>
    <xf numFmtId="0" fontId="1" fillId="0" borderId="8" xfId="0" applyFont="1" applyBorder="1">
      <alignment vertical="center"/>
    </xf>
    <xf numFmtId="0" fontId="13" fillId="8" borderId="5" xfId="0" applyFont="1" applyFill="1" applyBorder="1">
      <alignment vertical="center"/>
    </xf>
    <xf numFmtId="0" fontId="13" fillId="8" borderId="6" xfId="0" applyFont="1" applyFill="1" applyBorder="1">
      <alignment vertical="center"/>
    </xf>
    <xf numFmtId="0" fontId="1" fillId="0" borderId="27" xfId="0" applyFont="1" applyBorder="1">
      <alignment vertical="center"/>
    </xf>
    <xf numFmtId="0" fontId="13" fillId="8" borderId="6" xfId="0" applyFont="1" applyFill="1" applyBorder="1" applyAlignment="1">
      <alignment horizontal="left" vertical="center"/>
    </xf>
    <xf numFmtId="0" fontId="13" fillId="8" borderId="14" xfId="0" applyFont="1" applyFill="1" applyBorder="1" applyAlignment="1">
      <alignment horizontal="left" vertical="center"/>
    </xf>
    <xf numFmtId="0" fontId="13" fillId="8" borderId="28" xfId="0" applyFont="1" applyFill="1" applyBorder="1" applyAlignment="1">
      <alignment horizontal="lef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6" borderId="29" xfId="0" applyFont="1" applyFill="1" applyBorder="1">
      <alignment vertical="center"/>
    </xf>
    <xf numFmtId="0" fontId="2" fillId="0" borderId="6" xfId="0" applyFont="1" applyBorder="1" applyAlignment="1">
      <alignment horizontal="left" vertical="center"/>
    </xf>
    <xf numFmtId="0" fontId="13" fillId="0" borderId="6" xfId="0" applyFont="1" applyBorder="1" applyAlignment="1">
      <alignment horizontal="left" vertical="center"/>
    </xf>
    <xf numFmtId="0" fontId="1" fillId="0" borderId="25" xfId="0" applyFont="1" applyBorder="1">
      <alignment vertical="center"/>
    </xf>
    <xf numFmtId="0" fontId="1" fillId="0" borderId="26" xfId="0" applyFont="1" applyBorder="1">
      <alignment vertical="center"/>
    </xf>
    <xf numFmtId="0" fontId="2" fillId="0" borderId="0" xfId="0" applyFont="1">
      <alignment vertical="center"/>
    </xf>
    <xf numFmtId="0" fontId="1" fillId="0" borderId="28" xfId="0" applyFont="1" applyBorder="1">
      <alignment vertical="center"/>
    </xf>
    <xf numFmtId="0" fontId="1" fillId="5" borderId="29" xfId="0" applyFont="1" applyFill="1" applyBorder="1">
      <alignment vertical="center"/>
    </xf>
    <xf numFmtId="0" fontId="1" fillId="7" borderId="33" xfId="0" applyFont="1" applyFill="1" applyBorder="1">
      <alignment vertical="center"/>
    </xf>
    <xf numFmtId="0" fontId="26" fillId="0" borderId="35" xfId="0" applyFont="1" applyBorder="1" applyAlignment="1">
      <alignment horizontal="left" vertical="center"/>
    </xf>
    <xf numFmtId="0" fontId="27" fillId="0" borderId="0" xfId="0" applyFont="1">
      <alignment vertical="center"/>
    </xf>
    <xf numFmtId="0" fontId="1" fillId="0" borderId="81" xfId="0" applyFont="1" applyBorder="1" applyAlignment="1">
      <alignment horizontal="left" vertical="center" shrinkToFit="1"/>
    </xf>
    <xf numFmtId="0" fontId="2" fillId="0" borderId="13" xfId="0" applyFont="1" applyBorder="1" applyAlignment="1">
      <alignment horizontal="left" vertical="center"/>
    </xf>
    <xf numFmtId="0" fontId="8" fillId="0" borderId="14" xfId="0" applyFont="1" applyBorder="1" applyAlignment="1">
      <alignment horizontal="left" vertical="center"/>
    </xf>
    <xf numFmtId="0" fontId="2" fillId="0" borderId="5" xfId="0" applyFont="1" applyBorder="1">
      <alignment vertical="center"/>
    </xf>
    <xf numFmtId="0" fontId="2" fillId="0" borderId="6" xfId="0" applyFont="1" applyBorder="1">
      <alignment vertical="center"/>
    </xf>
    <xf numFmtId="0" fontId="2" fillId="9" borderId="12" xfId="0" applyFont="1" applyFill="1" applyBorder="1">
      <alignment vertical="center"/>
    </xf>
    <xf numFmtId="0" fontId="2" fillId="9" borderId="6" xfId="0" applyFont="1" applyFill="1" applyBorder="1">
      <alignment vertical="center"/>
    </xf>
    <xf numFmtId="0" fontId="1" fillId="7" borderId="32" xfId="0" applyFont="1" applyFill="1" applyBorder="1">
      <alignment vertical="center"/>
    </xf>
    <xf numFmtId="0" fontId="1" fillId="7" borderId="83" xfId="0" applyFont="1" applyFill="1" applyBorder="1">
      <alignment vertical="center"/>
    </xf>
    <xf numFmtId="0" fontId="1" fillId="7" borderId="84" xfId="0" applyFont="1" applyFill="1" applyBorder="1">
      <alignment vertical="center"/>
    </xf>
    <xf numFmtId="0" fontId="1" fillId="7" borderId="85" xfId="0" applyFont="1" applyFill="1" applyBorder="1">
      <alignment vertical="center"/>
    </xf>
    <xf numFmtId="0" fontId="1" fillId="7" borderId="86" xfId="0" applyFont="1" applyFill="1" applyBorder="1">
      <alignment vertical="center"/>
    </xf>
    <xf numFmtId="0" fontId="1" fillId="0" borderId="95" xfId="0" applyFont="1" applyBorder="1" applyAlignment="1">
      <alignment vertical="top"/>
    </xf>
    <xf numFmtId="0" fontId="1" fillId="0" borderId="0" xfId="0" quotePrefix="1" applyFont="1" applyAlignment="1">
      <alignment horizontal="center" vertical="top"/>
    </xf>
    <xf numFmtId="0" fontId="1" fillId="7" borderId="97" xfId="0" applyFont="1" applyFill="1" applyBorder="1">
      <alignment vertical="center"/>
    </xf>
    <xf numFmtId="0" fontId="1" fillId="0" borderId="98" xfId="0" applyFont="1" applyBorder="1" applyAlignment="1">
      <alignment vertical="top"/>
    </xf>
    <xf numFmtId="0" fontId="1" fillId="0" borderId="99" xfId="0" applyFont="1" applyBorder="1" applyAlignment="1">
      <alignment vertical="top"/>
    </xf>
    <xf numFmtId="0" fontId="1" fillId="7" borderId="41" xfId="0" applyFont="1" applyFill="1" applyBorder="1">
      <alignment vertical="center"/>
    </xf>
    <xf numFmtId="12" fontId="1" fillId="0" borderId="0" xfId="0" applyNumberFormat="1" applyFont="1">
      <alignment vertical="center"/>
    </xf>
    <xf numFmtId="0" fontId="1" fillId="7" borderId="118" xfId="0" applyFont="1" applyFill="1" applyBorder="1">
      <alignment vertical="center"/>
    </xf>
    <xf numFmtId="0" fontId="1" fillId="7" borderId="123" xfId="0" applyFont="1" applyFill="1" applyBorder="1">
      <alignment vertical="center"/>
    </xf>
    <xf numFmtId="0" fontId="1" fillId="7" borderId="137" xfId="0" applyFont="1" applyFill="1" applyBorder="1" applyAlignment="1">
      <alignment vertical="top"/>
    </xf>
    <xf numFmtId="0" fontId="31" fillId="8" borderId="97" xfId="0" applyFont="1" applyFill="1" applyBorder="1" applyAlignment="1">
      <alignment horizontal="right" vertical="top" shrinkToFit="1"/>
    </xf>
    <xf numFmtId="0" fontId="3" fillId="0" borderId="0" xfId="0" applyFont="1">
      <alignment vertical="center"/>
    </xf>
    <xf numFmtId="180" fontId="1" fillId="0" borderId="46" xfId="0" applyNumberFormat="1" applyFont="1" applyBorder="1" applyAlignment="1">
      <alignment horizontal="center" vertical="center"/>
    </xf>
    <xf numFmtId="0" fontId="1" fillId="7" borderId="21" xfId="0" applyFont="1" applyFill="1" applyBorder="1" applyAlignment="1">
      <alignment horizontal="left" vertical="center"/>
    </xf>
    <xf numFmtId="0" fontId="1" fillId="7" borderId="140" xfId="0" applyFont="1" applyFill="1" applyBorder="1">
      <alignment vertical="center"/>
    </xf>
    <xf numFmtId="0" fontId="1" fillId="0" borderId="6" xfId="0" applyFont="1" applyBorder="1" applyAlignment="1">
      <alignment horizontal="left" vertical="center"/>
    </xf>
    <xf numFmtId="0" fontId="1" fillId="6" borderId="7" xfId="0" applyFont="1" applyFill="1" applyBorder="1" applyAlignment="1">
      <alignment vertical="center" shrinkToFit="1"/>
    </xf>
    <xf numFmtId="0" fontId="1" fillId="5" borderId="7" xfId="0" applyFont="1" applyFill="1" applyBorder="1" applyAlignment="1">
      <alignment vertical="center" shrinkToFit="1"/>
    </xf>
    <xf numFmtId="0" fontId="1" fillId="0" borderId="35" xfId="0" applyFont="1" applyBorder="1" applyAlignment="1">
      <alignment horizontal="left" vertical="center"/>
    </xf>
    <xf numFmtId="0" fontId="1" fillId="6" borderId="36" xfId="0" applyFont="1" applyFill="1" applyBorder="1" applyAlignment="1">
      <alignment vertical="center" shrinkToFit="1"/>
    </xf>
    <xf numFmtId="49" fontId="1" fillId="0" borderId="0" xfId="0" applyNumberFormat="1" applyFont="1" applyAlignment="1">
      <alignment horizontal="right" vertical="center"/>
    </xf>
    <xf numFmtId="181" fontId="1" fillId="0" borderId="0" xfId="0" applyNumberFormat="1" applyFont="1" applyAlignment="1">
      <alignment horizontal="right" vertical="center"/>
    </xf>
    <xf numFmtId="0" fontId="1" fillId="0" borderId="0" xfId="0" applyFont="1" applyAlignment="1">
      <alignment vertical="center" shrinkToFit="1"/>
    </xf>
    <xf numFmtId="180" fontId="1" fillId="0" borderId="0" xfId="0" applyNumberFormat="1" applyFont="1" applyAlignment="1">
      <alignment horizontal="center" vertical="center"/>
    </xf>
    <xf numFmtId="0" fontId="1" fillId="7" borderId="83" xfId="0" applyFont="1" applyFill="1" applyBorder="1" applyAlignment="1">
      <alignment horizontal="left" vertical="center"/>
    </xf>
    <xf numFmtId="0" fontId="1" fillId="0" borderId="153" xfId="0" applyFont="1" applyBorder="1">
      <alignment vertical="center"/>
    </xf>
    <xf numFmtId="182" fontId="32" fillId="6" borderId="7" xfId="0" applyNumberFormat="1" applyFont="1" applyFill="1" applyBorder="1" applyAlignment="1">
      <alignment vertical="center" shrinkToFit="1"/>
    </xf>
    <xf numFmtId="182" fontId="1" fillId="6" borderId="7" xfId="0" applyNumberFormat="1" applyFont="1" applyFill="1" applyBorder="1" applyAlignment="1">
      <alignment vertical="center" shrinkToFit="1"/>
    </xf>
    <xf numFmtId="0" fontId="33" fillId="0" borderId="0" xfId="0" applyFont="1">
      <alignment vertical="center"/>
    </xf>
    <xf numFmtId="182" fontId="32" fillId="6" borderId="159" xfId="0" applyNumberFormat="1" applyFont="1" applyFill="1" applyBorder="1" applyAlignment="1">
      <alignment vertical="center" shrinkToFit="1"/>
    </xf>
    <xf numFmtId="182" fontId="1" fillId="6" borderId="159" xfId="0" applyNumberFormat="1" applyFont="1" applyFill="1" applyBorder="1" applyAlignment="1">
      <alignment vertical="center" shrinkToFit="1"/>
    </xf>
    <xf numFmtId="0" fontId="1" fillId="0" borderId="158" xfId="0" applyFont="1" applyBorder="1">
      <alignment vertical="center"/>
    </xf>
    <xf numFmtId="0" fontId="1" fillId="0" borderId="161" xfId="0" applyFont="1" applyBorder="1">
      <alignment vertical="center"/>
    </xf>
    <xf numFmtId="0" fontId="32" fillId="0" borderId="0" xfId="0" applyFont="1">
      <alignment vertical="center"/>
    </xf>
    <xf numFmtId="0" fontId="32" fillId="7" borderId="84" xfId="0" applyFont="1" applyFill="1" applyBorder="1">
      <alignmen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14" fontId="1" fillId="3" borderId="0" xfId="0" applyNumberFormat="1" applyFont="1" applyFill="1" applyAlignment="1">
      <alignment horizontal="left" vertical="center"/>
    </xf>
    <xf numFmtId="0" fontId="0" fillId="3" borderId="0" xfId="0" applyFill="1" applyAlignment="1">
      <alignment horizontal="left" vertical="center"/>
    </xf>
    <xf numFmtId="0" fontId="1" fillId="5" borderId="163" xfId="0" applyFont="1" applyFill="1" applyBorder="1" applyAlignment="1">
      <alignment vertical="top"/>
    </xf>
    <xf numFmtId="0" fontId="1" fillId="0" borderId="0" xfId="0" applyFont="1" applyAlignment="1">
      <alignment vertical="top"/>
    </xf>
    <xf numFmtId="49" fontId="1" fillId="0" borderId="0" xfId="0" applyNumberFormat="1" applyFont="1" applyAlignment="1">
      <alignment horizontal="left" vertical="center"/>
    </xf>
    <xf numFmtId="14" fontId="2" fillId="0" borderId="0" xfId="0" applyNumberFormat="1" applyFont="1" applyAlignment="1">
      <alignment horizontal="left" vertical="center"/>
    </xf>
    <xf numFmtId="0" fontId="12" fillId="0" borderId="21" xfId="0" applyFont="1" applyBorder="1" applyAlignment="1">
      <alignment horizontal="left" vertical="center" indent="1"/>
    </xf>
    <xf numFmtId="0" fontId="1" fillId="0" borderId="39" xfId="0" applyFont="1" applyBorder="1" applyAlignment="1">
      <alignment horizontal="center" vertical="center"/>
    </xf>
    <xf numFmtId="0" fontId="1" fillId="0" borderId="39" xfId="0" applyFont="1" applyBorder="1" applyAlignment="1">
      <alignment horizontal="left" vertical="center"/>
    </xf>
    <xf numFmtId="14" fontId="1" fillId="0" borderId="39" xfId="0" applyNumberFormat="1" applyFont="1" applyBorder="1" applyAlignment="1">
      <alignment horizontal="center" vertical="center"/>
    </xf>
    <xf numFmtId="14" fontId="1" fillId="0" borderId="39" xfId="0" applyNumberFormat="1" applyFont="1" applyBorder="1" applyAlignment="1">
      <alignment horizontal="left" vertical="center"/>
    </xf>
    <xf numFmtId="0" fontId="34" fillId="0" borderId="39" xfId="0" applyFont="1" applyBorder="1" applyAlignment="1">
      <alignment horizontal="left" vertical="center"/>
    </xf>
    <xf numFmtId="0" fontId="34" fillId="0" borderId="140" xfId="0" applyFont="1" applyBorder="1" applyAlignment="1">
      <alignment horizontal="left" vertical="center"/>
    </xf>
    <xf numFmtId="0" fontId="1" fillId="7" borderId="13" xfId="0" applyFont="1" applyFill="1" applyBorder="1" applyAlignment="1">
      <alignment horizontal="left" vertical="center" indent="1"/>
    </xf>
    <xf numFmtId="0" fontId="1" fillId="7" borderId="14" xfId="0" applyFont="1" applyFill="1" applyBorder="1" applyAlignment="1">
      <alignment horizontal="center" vertical="center"/>
    </xf>
    <xf numFmtId="0" fontId="1" fillId="7" borderId="14" xfId="0" applyFont="1" applyFill="1" applyBorder="1" applyAlignment="1">
      <alignment horizontal="left" vertical="center"/>
    </xf>
    <xf numFmtId="14" fontId="1" fillId="7" borderId="14" xfId="0" applyNumberFormat="1" applyFont="1" applyFill="1" applyBorder="1" applyAlignment="1">
      <alignment horizontal="center" vertical="center"/>
    </xf>
    <xf numFmtId="14" fontId="1" fillId="7" borderId="14" xfId="0" applyNumberFormat="1" applyFont="1" applyFill="1" applyBorder="1" applyAlignment="1">
      <alignment horizontal="left" vertical="center"/>
    </xf>
    <xf numFmtId="0" fontId="34" fillId="7" borderId="14" xfId="0" applyFont="1" applyFill="1" applyBorder="1" applyAlignment="1">
      <alignment horizontal="left" vertical="center"/>
    </xf>
    <xf numFmtId="0" fontId="1" fillId="7" borderId="25" xfId="0" applyFont="1" applyFill="1" applyBorder="1" applyAlignment="1">
      <alignment horizontal="center" vertical="center"/>
    </xf>
    <xf numFmtId="0" fontId="1" fillId="7" borderId="27" xfId="0" applyFont="1" applyFill="1" applyBorder="1" applyAlignment="1">
      <alignment horizontal="center" vertical="center"/>
    </xf>
    <xf numFmtId="0" fontId="34" fillId="0" borderId="0" xfId="0" applyFont="1" applyAlignment="1">
      <alignment horizontal="left" vertical="center"/>
    </xf>
    <xf numFmtId="0" fontId="12" fillId="0" borderId="83" xfId="0" applyFont="1" applyBorder="1" applyAlignment="1">
      <alignment horizontal="left" vertical="center" indent="1"/>
    </xf>
    <xf numFmtId="0" fontId="1" fillId="0" borderId="84" xfId="0" applyFont="1" applyBorder="1" applyAlignment="1">
      <alignment horizontal="center" vertical="center"/>
    </xf>
    <xf numFmtId="0" fontId="1" fillId="0" borderId="84" xfId="0" applyFont="1" applyBorder="1" applyAlignment="1">
      <alignment horizontal="left" vertical="center"/>
    </xf>
    <xf numFmtId="14" fontId="1" fillId="0" borderId="84" xfId="0" applyNumberFormat="1" applyFont="1" applyBorder="1" applyAlignment="1">
      <alignment horizontal="center" vertical="center"/>
    </xf>
    <xf numFmtId="14" fontId="1" fillId="0" borderId="84" xfId="0" applyNumberFormat="1" applyFont="1" applyBorder="1" applyAlignment="1">
      <alignment horizontal="left" vertical="center"/>
    </xf>
    <xf numFmtId="0" fontId="34" fillId="0" borderId="84" xfId="0" applyFont="1" applyBorder="1" applyAlignment="1">
      <alignment horizontal="left" vertical="center"/>
    </xf>
    <xf numFmtId="0" fontId="34" fillId="0" borderId="85" xfId="0" applyFont="1" applyBorder="1" applyAlignment="1">
      <alignment horizontal="left" vertical="center"/>
    </xf>
    <xf numFmtId="0" fontId="1" fillId="0" borderId="86" xfId="0" applyFont="1" applyBorder="1" applyAlignment="1">
      <alignment horizontal="center" vertical="center"/>
    </xf>
    <xf numFmtId="0" fontId="34" fillId="7" borderId="129" xfId="0" applyFont="1" applyFill="1" applyBorder="1" applyAlignment="1">
      <alignment horizontal="left" vertical="center"/>
    </xf>
    <xf numFmtId="0" fontId="34" fillId="0" borderId="96" xfId="0" applyFont="1" applyBorder="1" applyAlignment="1">
      <alignment horizontal="left" vertical="center"/>
    </xf>
    <xf numFmtId="0" fontId="1" fillId="0" borderId="97" xfId="0" applyFont="1" applyBorder="1" applyAlignment="1">
      <alignment horizontal="center" vertical="center"/>
    </xf>
    <xf numFmtId="0" fontId="1" fillId="7" borderId="167" xfId="0" applyFont="1" applyFill="1" applyBorder="1" applyAlignment="1">
      <alignment horizontal="center" vertical="center"/>
    </xf>
    <xf numFmtId="0" fontId="1" fillId="0" borderId="39" xfId="0" applyFont="1" applyBorder="1" applyAlignment="1">
      <alignment vertical="top"/>
    </xf>
    <xf numFmtId="176" fontId="1" fillId="0" borderId="39" xfId="0" applyNumberFormat="1" applyFont="1" applyBorder="1" applyAlignment="1">
      <alignment horizontal="left" vertical="center"/>
    </xf>
    <xf numFmtId="0" fontId="2" fillId="0" borderId="39" xfId="0" applyFont="1" applyBorder="1" applyAlignment="1">
      <alignment horizontal="left" vertical="center" shrinkToFit="1"/>
    </xf>
    <xf numFmtId="0" fontId="1" fillId="5" borderId="43" xfId="0" applyFont="1" applyFill="1" applyBorder="1">
      <alignment vertical="center"/>
    </xf>
    <xf numFmtId="0" fontId="1" fillId="0" borderId="5" xfId="0" applyFont="1" applyBorder="1">
      <alignment vertical="center"/>
    </xf>
    <xf numFmtId="0" fontId="2" fillId="8" borderId="5" xfId="0" applyFont="1" applyFill="1" applyBorder="1">
      <alignment vertical="center"/>
    </xf>
    <xf numFmtId="0" fontId="2" fillId="8" borderId="6" xfId="0" applyFont="1" applyFill="1" applyBorder="1">
      <alignment vertical="center"/>
    </xf>
    <xf numFmtId="0" fontId="1" fillId="7" borderId="168" xfId="0" applyFont="1" applyFill="1" applyBorder="1">
      <alignment vertical="center"/>
    </xf>
    <xf numFmtId="0" fontId="26" fillId="0" borderId="14" xfId="0" applyFont="1" applyBorder="1" applyAlignment="1">
      <alignment horizontal="left" vertical="center"/>
    </xf>
    <xf numFmtId="0" fontId="1" fillId="6" borderId="15" xfId="0" applyFont="1" applyFill="1" applyBorder="1">
      <alignment vertical="center"/>
    </xf>
    <xf numFmtId="0" fontId="26" fillId="0" borderId="0" xfId="0" applyFont="1" applyAlignment="1">
      <alignment horizontal="left" vertical="center"/>
    </xf>
    <xf numFmtId="38" fontId="1" fillId="5" borderId="15" xfId="1" applyFont="1" applyFill="1" applyBorder="1" applyAlignment="1" applyProtection="1">
      <alignment vertical="center"/>
    </xf>
    <xf numFmtId="177" fontId="0" fillId="0" borderId="0" xfId="0" applyNumberFormat="1">
      <alignment vertical="center"/>
    </xf>
    <xf numFmtId="0" fontId="1" fillId="7" borderId="13" xfId="0" applyFont="1" applyFill="1" applyBorder="1">
      <alignment vertical="center"/>
    </xf>
    <xf numFmtId="0" fontId="1" fillId="7" borderId="6" xfId="0" applyFont="1" applyFill="1" applyBorder="1">
      <alignment vertical="center"/>
    </xf>
    <xf numFmtId="0" fontId="1" fillId="7" borderId="30" xfId="0" applyFont="1" applyFill="1" applyBorder="1">
      <alignment vertical="center"/>
    </xf>
    <xf numFmtId="0" fontId="1" fillId="7" borderId="25" xfId="0" applyFont="1" applyFill="1" applyBorder="1">
      <alignment vertical="center"/>
    </xf>
    <xf numFmtId="176" fontId="1" fillId="5" borderId="7" xfId="0" applyNumberFormat="1" applyFont="1" applyFill="1" applyBorder="1">
      <alignment vertical="center"/>
    </xf>
    <xf numFmtId="0" fontId="1" fillId="0" borderId="29" xfId="0" applyFont="1" applyBorder="1">
      <alignment vertical="center"/>
    </xf>
    <xf numFmtId="184" fontId="36" fillId="5" borderId="5" xfId="0" applyNumberFormat="1" applyFont="1" applyFill="1" applyBorder="1">
      <alignment vertical="center"/>
    </xf>
    <xf numFmtId="184" fontId="2" fillId="5" borderId="6" xfId="0" applyNumberFormat="1" applyFont="1" applyFill="1" applyBorder="1">
      <alignment vertical="center"/>
    </xf>
    <xf numFmtId="176" fontId="1" fillId="6" borderId="7" xfId="0" applyNumberFormat="1" applyFont="1" applyFill="1" applyBorder="1">
      <alignment vertical="center"/>
    </xf>
    <xf numFmtId="0" fontId="13" fillId="0" borderId="6" xfId="0" applyFont="1" applyBorder="1">
      <alignment vertical="center"/>
    </xf>
    <xf numFmtId="0" fontId="1" fillId="7" borderId="27" xfId="0" applyFont="1" applyFill="1" applyBorder="1">
      <alignment vertical="center"/>
    </xf>
    <xf numFmtId="0" fontId="1" fillId="7" borderId="0" xfId="0" applyFont="1" applyFill="1">
      <alignment vertical="center"/>
    </xf>
    <xf numFmtId="0" fontId="1" fillId="7" borderId="79" xfId="0" applyFont="1" applyFill="1" applyBorder="1">
      <alignment vertical="center"/>
    </xf>
    <xf numFmtId="184" fontId="1" fillId="5" borderId="6" xfId="0" applyNumberFormat="1" applyFont="1" applyFill="1" applyBorder="1">
      <alignment vertical="center"/>
    </xf>
    <xf numFmtId="184" fontId="1" fillId="0" borderId="14" xfId="0" applyNumberFormat="1" applyFont="1" applyBorder="1" applyAlignment="1">
      <alignment horizontal="left" vertical="center"/>
    </xf>
    <xf numFmtId="0" fontId="1" fillId="7" borderId="45" xfId="0" applyFont="1" applyFill="1" applyBorder="1">
      <alignment vertical="center"/>
    </xf>
    <xf numFmtId="0" fontId="1" fillId="0" borderId="45" xfId="0" applyFont="1" applyBorder="1">
      <alignment vertical="center"/>
    </xf>
    <xf numFmtId="0" fontId="1" fillId="0" borderId="46" xfId="0" applyFont="1" applyBorder="1">
      <alignment vertical="center"/>
    </xf>
    <xf numFmtId="0" fontId="1" fillId="5" borderId="47" xfId="0" applyFont="1" applyFill="1" applyBorder="1">
      <alignment vertical="center"/>
    </xf>
    <xf numFmtId="0" fontId="2" fillId="9" borderId="174" xfId="0" applyFont="1" applyFill="1" applyBorder="1">
      <alignment vertical="center"/>
    </xf>
    <xf numFmtId="0" fontId="2" fillId="9" borderId="35" xfId="0" applyFont="1" applyFill="1" applyBorder="1">
      <alignment vertical="center"/>
    </xf>
    <xf numFmtId="0" fontId="1" fillId="0" borderId="65" xfId="0" applyFont="1" applyBorder="1" applyAlignment="1">
      <alignment horizontal="left" vertical="center"/>
    </xf>
    <xf numFmtId="0" fontId="1" fillId="0" borderId="180" xfId="0" applyFont="1" applyBorder="1" applyAlignment="1">
      <alignment horizontal="left" vertical="center"/>
    </xf>
    <xf numFmtId="0" fontId="39" fillId="0" borderId="0" xfId="0" applyFont="1">
      <alignment vertical="center"/>
    </xf>
    <xf numFmtId="0" fontId="39" fillId="0" borderId="0" xfId="0" applyFont="1" applyAlignment="1">
      <alignment horizontal="center" vertical="center"/>
    </xf>
    <xf numFmtId="0" fontId="39" fillId="0" borderId="0" xfId="0" applyFont="1" applyAlignment="1">
      <alignment horizontal="right" vertical="center"/>
    </xf>
    <xf numFmtId="0" fontId="39" fillId="0" borderId="0" xfId="0" quotePrefix="1" applyFont="1" applyAlignment="1">
      <alignment horizontal="center" vertical="center"/>
    </xf>
    <xf numFmtId="0" fontId="18" fillId="0" borderId="0" xfId="0" applyFont="1">
      <alignment vertical="center"/>
    </xf>
    <xf numFmtId="0" fontId="39" fillId="0" borderId="13" xfId="0" applyFont="1" applyBorder="1" applyAlignment="1">
      <alignment horizontal="right" vertical="center"/>
    </xf>
    <xf numFmtId="0" fontId="39" fillId="0" borderId="185" xfId="0" applyFont="1" applyBorder="1" applyAlignment="1">
      <alignment horizontal="right" vertical="center"/>
    </xf>
    <xf numFmtId="0" fontId="39" fillId="0" borderId="187" xfId="0" applyFont="1" applyBorder="1" applyAlignment="1">
      <alignment horizontal="right" vertical="center"/>
    </xf>
    <xf numFmtId="0" fontId="39" fillId="0" borderId="135" xfId="0" applyFont="1" applyBorder="1" applyAlignment="1">
      <alignment horizontal="left" vertical="center"/>
    </xf>
    <xf numFmtId="0" fontId="39" fillId="0" borderId="192" xfId="0" applyFont="1" applyBorder="1" applyAlignment="1">
      <alignment horizontal="right" vertical="center"/>
    </xf>
    <xf numFmtId="0" fontId="39" fillId="0" borderId="198" xfId="0" applyFont="1" applyBorder="1" applyAlignment="1">
      <alignment horizontal="right" vertical="center"/>
    </xf>
    <xf numFmtId="0" fontId="39" fillId="0" borderId="204" xfId="0" applyFont="1" applyBorder="1" applyAlignment="1">
      <alignment horizontal="right" vertical="top"/>
    </xf>
    <xf numFmtId="0" fontId="39" fillId="0" borderId="25" xfId="0" applyFont="1" applyBorder="1" applyAlignment="1">
      <alignment vertical="top"/>
    </xf>
    <xf numFmtId="0" fontId="39" fillId="0" borderId="27" xfId="0" applyFont="1" applyBorder="1" applyAlignment="1">
      <alignment vertical="top"/>
    </xf>
    <xf numFmtId="0" fontId="39" fillId="0" borderId="13" xfId="0" applyFont="1" applyBorder="1" applyAlignment="1">
      <alignment horizontal="right" vertical="top"/>
    </xf>
    <xf numFmtId="0" fontId="39" fillId="0" borderId="225" xfId="0" applyFont="1" applyBorder="1" applyAlignment="1">
      <alignment horizontal="left" vertical="center"/>
    </xf>
    <xf numFmtId="0" fontId="39" fillId="0" borderId="226" xfId="0" applyFont="1" applyBorder="1" applyAlignment="1">
      <alignment horizontal="left" vertical="center"/>
    </xf>
    <xf numFmtId="0" fontId="39" fillId="0" borderId="231" xfId="0" applyFont="1" applyBorder="1" applyAlignment="1">
      <alignment horizontal="right" vertical="center"/>
    </xf>
    <xf numFmtId="0" fontId="39" fillId="0" borderId="237" xfId="0" applyFont="1" applyBorder="1" applyAlignment="1">
      <alignment horizontal="right" vertical="center"/>
    </xf>
    <xf numFmtId="0" fontId="39" fillId="0" borderId="25" xfId="0" applyFont="1" applyBorder="1" applyAlignment="1">
      <alignment horizontal="right" vertical="center"/>
    </xf>
    <xf numFmtId="0" fontId="39" fillId="0" borderId="0" xfId="0" applyFont="1" applyAlignment="1">
      <alignment horizontal="left" vertical="center"/>
    </xf>
    <xf numFmtId="0" fontId="39" fillId="0" borderId="25" xfId="0" applyFont="1" applyBorder="1">
      <alignment vertical="center"/>
    </xf>
    <xf numFmtId="0" fontId="39" fillId="0" borderId="187" xfId="0" applyFont="1" applyBorder="1">
      <alignment vertical="center"/>
    </xf>
    <xf numFmtId="0" fontId="39" fillId="0" borderId="25" xfId="0" applyFont="1" applyBorder="1" applyAlignment="1">
      <alignment horizontal="right" vertical="top"/>
    </xf>
    <xf numFmtId="0" fontId="39" fillId="0" borderId="5" xfId="0" applyFont="1" applyBorder="1" applyAlignment="1">
      <alignment horizontal="right" vertical="center"/>
    </xf>
    <xf numFmtId="0" fontId="39" fillId="0" borderId="27" xfId="0" applyFont="1" applyBorder="1" applyAlignment="1">
      <alignment horizontal="right" vertical="top"/>
    </xf>
    <xf numFmtId="0" fontId="39" fillId="0" borderId="14" xfId="0" applyFont="1" applyBorder="1">
      <alignment vertical="center"/>
    </xf>
    <xf numFmtId="0" fontId="39" fillId="0" borderId="271" xfId="0" applyFont="1" applyBorder="1">
      <alignment vertical="center"/>
    </xf>
    <xf numFmtId="0" fontId="39" fillId="0" borderId="27" xfId="0" applyFont="1" applyBorder="1">
      <alignment vertical="center"/>
    </xf>
    <xf numFmtId="0" fontId="39" fillId="0" borderId="273" xfId="0" applyFont="1" applyBorder="1">
      <alignment vertical="center"/>
    </xf>
    <xf numFmtId="0" fontId="44" fillId="0" borderId="0" xfId="0" applyFont="1">
      <alignment vertical="center"/>
    </xf>
    <xf numFmtId="0" fontId="45" fillId="0" borderId="0" xfId="0" applyFont="1" applyAlignment="1">
      <alignment vertical="top"/>
    </xf>
    <xf numFmtId="0" fontId="39" fillId="12" borderId="0" xfId="0" applyFont="1" applyFill="1" applyAlignment="1">
      <alignment horizontal="center" vertical="center"/>
    </xf>
    <xf numFmtId="0" fontId="39" fillId="12" borderId="0" xfId="0" applyFont="1" applyFill="1" applyAlignment="1">
      <alignment horizontal="right" vertical="center"/>
    </xf>
    <xf numFmtId="0" fontId="39" fillId="12" borderId="0" xfId="0" quotePrefix="1" applyFont="1" applyFill="1" applyAlignment="1">
      <alignment horizontal="center" vertical="center"/>
    </xf>
    <xf numFmtId="0" fontId="40" fillId="12" borderId="0" xfId="0" applyFont="1" applyFill="1" applyAlignment="1">
      <alignment horizontal="left" vertical="center"/>
    </xf>
    <xf numFmtId="0" fontId="17" fillId="0" borderId="0" xfId="0" applyFont="1">
      <alignment vertical="center"/>
    </xf>
    <xf numFmtId="0" fontId="39" fillId="0" borderId="14" xfId="0" applyFont="1" applyBorder="1" applyAlignment="1">
      <alignment vertical="top"/>
    </xf>
    <xf numFmtId="0" fontId="39" fillId="0" borderId="15" xfId="0" applyFont="1" applyBorder="1" applyAlignment="1">
      <alignment vertical="top"/>
    </xf>
    <xf numFmtId="0" fontId="39" fillId="0" borderId="0" xfId="0" applyFont="1" applyAlignment="1">
      <alignment vertical="top"/>
    </xf>
    <xf numFmtId="0" fontId="39" fillId="0" borderId="26" xfId="0" applyFont="1" applyBorder="1" applyAlignment="1">
      <alignment vertical="top"/>
    </xf>
    <xf numFmtId="0" fontId="39" fillId="0" borderId="0" xfId="0" applyFont="1" applyAlignment="1">
      <alignment horizontal="left" vertical="top" wrapText="1"/>
    </xf>
    <xf numFmtId="0" fontId="39" fillId="0" borderId="26" xfId="0" applyFont="1" applyBorder="1">
      <alignment vertical="center"/>
    </xf>
    <xf numFmtId="0" fontId="47" fillId="0" borderId="0" xfId="0" applyFont="1">
      <alignment vertical="center"/>
    </xf>
    <xf numFmtId="0" fontId="29" fillId="0" borderId="0" xfId="0" applyFont="1">
      <alignment vertical="center"/>
    </xf>
    <xf numFmtId="49" fontId="47" fillId="0" borderId="0" xfId="0" applyNumberFormat="1" applyFont="1">
      <alignment vertical="center"/>
    </xf>
    <xf numFmtId="0" fontId="49" fillId="0" borderId="0" xfId="0" applyFont="1">
      <alignment vertical="center"/>
    </xf>
    <xf numFmtId="186" fontId="39" fillId="0" borderId="0" xfId="0" applyNumberFormat="1" applyFont="1" applyAlignment="1">
      <alignment horizontal="center" vertical="center"/>
    </xf>
    <xf numFmtId="0" fontId="39" fillId="0" borderId="0" xfId="0" applyFont="1" applyAlignment="1">
      <alignment vertical="center" wrapText="1"/>
    </xf>
    <xf numFmtId="0" fontId="39" fillId="0" borderId="26" xfId="0" applyFont="1" applyBorder="1" applyAlignment="1">
      <alignment horizontal="center" vertical="center"/>
    </xf>
    <xf numFmtId="177" fontId="46" fillId="0" borderId="0" xfId="1" applyNumberFormat="1" applyFont="1" applyFill="1" applyBorder="1" applyAlignment="1" applyProtection="1">
      <alignment vertical="center" shrinkToFit="1"/>
    </xf>
    <xf numFmtId="0" fontId="39" fillId="0" borderId="0" xfId="0" applyFont="1" applyAlignment="1">
      <alignment horizontal="center" vertical="center" wrapText="1"/>
    </xf>
    <xf numFmtId="0" fontId="39" fillId="0" borderId="28" xfId="0" applyFont="1" applyBorder="1" applyAlignment="1">
      <alignment vertical="top"/>
    </xf>
    <xf numFmtId="0" fontId="39" fillId="0" borderId="29" xfId="0" applyFont="1" applyBorder="1" applyAlignment="1">
      <alignment vertical="top"/>
    </xf>
    <xf numFmtId="0" fontId="39" fillId="0" borderId="0" xfId="0" applyFont="1" applyAlignment="1">
      <alignment vertical="top" wrapText="1"/>
    </xf>
    <xf numFmtId="0" fontId="39" fillId="0" borderId="6" xfId="0" applyFont="1" applyBorder="1" applyAlignment="1">
      <alignment vertical="top"/>
    </xf>
    <xf numFmtId="49" fontId="47" fillId="0" borderId="281" xfId="0" applyNumberFormat="1" applyFont="1" applyBorder="1">
      <alignment vertical="center"/>
    </xf>
    <xf numFmtId="0" fontId="39" fillId="0" borderId="282" xfId="0" applyFont="1" applyBorder="1" applyAlignment="1">
      <alignment vertical="top"/>
    </xf>
    <xf numFmtId="0" fontId="39" fillId="0" borderId="0" xfId="0" applyFont="1" applyAlignment="1">
      <alignment horizontal="center" vertical="top"/>
    </xf>
    <xf numFmtId="0" fontId="39" fillId="0" borderId="28" xfId="0" applyFont="1" applyBorder="1">
      <alignment vertical="center"/>
    </xf>
    <xf numFmtId="0" fontId="39" fillId="0" borderId="29" xfId="0" applyFont="1" applyBorder="1">
      <alignment vertical="center"/>
    </xf>
    <xf numFmtId="0" fontId="45" fillId="0" borderId="0" xfId="0" applyFont="1">
      <alignment vertical="center"/>
    </xf>
    <xf numFmtId="0" fontId="39" fillId="0" borderId="15" xfId="0" applyFont="1" applyBorder="1">
      <alignment vertical="center"/>
    </xf>
    <xf numFmtId="0" fontId="39" fillId="0" borderId="283" xfId="0" applyFont="1" applyBorder="1">
      <alignment vertical="center"/>
    </xf>
    <xf numFmtId="0" fontId="17" fillId="0" borderId="27" xfId="0" applyFont="1" applyBorder="1" applyAlignment="1">
      <alignment vertical="top"/>
    </xf>
    <xf numFmtId="181" fontId="18" fillId="0" borderId="0" xfId="0" applyNumberFormat="1" applyFont="1">
      <alignment vertical="center"/>
    </xf>
    <xf numFmtId="0" fontId="39" fillId="0" borderId="93" xfId="0" applyFont="1" applyBorder="1">
      <alignment vertical="center"/>
    </xf>
    <xf numFmtId="0" fontId="39" fillId="0" borderId="13" xfId="0" applyFont="1" applyBorder="1" applyAlignment="1">
      <alignment horizontal="center" vertical="center"/>
    </xf>
    <xf numFmtId="0" fontId="39" fillId="0" borderId="120" xfId="0" applyFont="1" applyBorder="1">
      <alignment vertical="center"/>
    </xf>
    <xf numFmtId="0" fontId="39" fillId="0" borderId="120" xfId="0" applyFont="1" applyBorder="1" applyAlignment="1">
      <alignment vertical="center" shrinkToFit="1"/>
    </xf>
    <xf numFmtId="0" fontId="45" fillId="0" borderId="120" xfId="0" applyFont="1" applyBorder="1" applyAlignment="1">
      <alignment vertical="center" shrinkToFit="1"/>
    </xf>
    <xf numFmtId="0" fontId="39" fillId="0" borderId="310" xfId="0" applyFont="1" applyBorder="1" applyAlignment="1">
      <alignment vertical="center" shrinkToFit="1"/>
    </xf>
    <xf numFmtId="0" fontId="39" fillId="0" borderId="312" xfId="0" applyFont="1" applyBorder="1" applyAlignment="1">
      <alignment vertical="top" wrapText="1"/>
    </xf>
    <xf numFmtId="181" fontId="39" fillId="0" borderId="316" xfId="0" applyNumberFormat="1" applyFont="1" applyBorder="1">
      <alignment vertical="center"/>
    </xf>
    <xf numFmtId="0" fontId="39" fillId="0" borderId="13" xfId="0" applyFont="1" applyBorder="1">
      <alignment vertical="center"/>
    </xf>
    <xf numFmtId="38" fontId="39" fillId="0" borderId="14" xfId="1" applyFont="1" applyBorder="1" applyAlignment="1" applyProtection="1">
      <alignment vertical="center"/>
    </xf>
    <xf numFmtId="0" fontId="39" fillId="0" borderId="14" xfId="0" applyFont="1" applyBorder="1" applyAlignment="1">
      <alignment vertical="center" shrinkToFit="1"/>
    </xf>
    <xf numFmtId="0" fontId="45" fillId="0" borderId="14" xfId="0" applyFont="1" applyBorder="1" applyAlignment="1">
      <alignment vertical="center" shrinkToFit="1"/>
    </xf>
    <xf numFmtId="0" fontId="39" fillId="0" borderId="15" xfId="0" applyFont="1" applyBorder="1" applyAlignment="1">
      <alignment vertical="center" shrinkToFit="1"/>
    </xf>
    <xf numFmtId="0" fontId="39" fillId="0" borderId="125" xfId="0" applyFont="1" applyBorder="1">
      <alignment vertical="center"/>
    </xf>
    <xf numFmtId="38" fontId="39" fillId="0" borderId="125" xfId="1" applyFont="1" applyBorder="1" applyAlignment="1" applyProtection="1">
      <alignment vertical="center"/>
    </xf>
    <xf numFmtId="38" fontId="39" fillId="0" borderId="0" xfId="1" applyFont="1" applyBorder="1" applyAlignment="1" applyProtection="1">
      <alignment vertical="center"/>
    </xf>
    <xf numFmtId="49" fontId="39" fillId="0" borderId="0" xfId="0" applyNumberFormat="1" applyFont="1">
      <alignment vertical="center"/>
    </xf>
    <xf numFmtId="38" fontId="39" fillId="0" borderId="28" xfId="1" applyFont="1" applyBorder="1" applyAlignment="1" applyProtection="1">
      <alignment vertical="center"/>
    </xf>
    <xf numFmtId="49" fontId="39" fillId="0" borderId="28" xfId="0" applyNumberFormat="1" applyFont="1" applyBorder="1">
      <alignment vertical="center"/>
    </xf>
    <xf numFmtId="181" fontId="39" fillId="0" borderId="29" xfId="0" applyNumberFormat="1" applyFont="1" applyBorder="1">
      <alignment vertical="center"/>
    </xf>
    <xf numFmtId="0" fontId="17" fillId="0" borderId="0" xfId="0" applyFont="1" applyAlignment="1">
      <alignment vertical="top"/>
    </xf>
    <xf numFmtId="0" fontId="17" fillId="0" borderId="0" xfId="0" applyFont="1" applyAlignment="1">
      <alignment horizontal="right" vertical="top" shrinkToFit="1"/>
    </xf>
    <xf numFmtId="0" fontId="17" fillId="0" borderId="0" xfId="0" applyFont="1" applyAlignment="1">
      <alignment vertical="top" wrapText="1"/>
    </xf>
    <xf numFmtId="0" fontId="17" fillId="0" borderId="0" xfId="0" applyFont="1" applyAlignment="1">
      <alignment horizontal="left" vertical="top" wrapText="1"/>
    </xf>
    <xf numFmtId="0" fontId="17" fillId="0" borderId="0" xfId="0" applyFont="1" applyAlignment="1">
      <alignment horizontal="left" vertical="center" wrapText="1"/>
    </xf>
    <xf numFmtId="0" fontId="0" fillId="0" borderId="0" xfId="0" applyAlignment="1">
      <alignment horizontal="left" vertical="center" wrapText="1"/>
    </xf>
    <xf numFmtId="0" fontId="39" fillId="0" borderId="0" xfId="0" applyFont="1" applyAlignment="1">
      <alignment horizontal="left" vertical="top"/>
    </xf>
    <xf numFmtId="0" fontId="47" fillId="0" borderId="326" xfId="0" applyFont="1" applyBorder="1" applyAlignment="1">
      <alignment vertical="center" wrapText="1"/>
    </xf>
    <xf numFmtId="0" fontId="47" fillId="0" borderId="329" xfId="0" applyFont="1" applyBorder="1" applyAlignment="1">
      <alignment vertical="center" wrapText="1"/>
    </xf>
    <xf numFmtId="0" fontId="41" fillId="7" borderId="25" xfId="0" applyFont="1" applyFill="1" applyBorder="1" applyAlignment="1">
      <alignment horizontal="left" vertical="center"/>
    </xf>
    <xf numFmtId="187" fontId="41" fillId="12" borderId="267" xfId="0" applyNumberFormat="1" applyFont="1" applyFill="1" applyBorder="1">
      <alignment vertical="center"/>
    </xf>
    <xf numFmtId="187" fontId="41" fillId="12" borderId="330" xfId="0" applyNumberFormat="1" applyFont="1" applyFill="1" applyBorder="1">
      <alignment vertical="center"/>
    </xf>
    <xf numFmtId="0" fontId="41" fillId="12" borderId="267" xfId="0" applyFont="1" applyFill="1" applyBorder="1" applyAlignment="1">
      <alignment horizontal="left" vertical="center"/>
    </xf>
    <xf numFmtId="0" fontId="41" fillId="12" borderId="270" xfId="0" applyFont="1" applyFill="1" applyBorder="1" applyAlignment="1">
      <alignment horizontal="left" vertical="center"/>
    </xf>
    <xf numFmtId="187" fontId="41" fillId="12" borderId="331" xfId="0" applyNumberFormat="1" applyFont="1" applyFill="1" applyBorder="1">
      <alignment vertical="center"/>
    </xf>
    <xf numFmtId="0" fontId="41" fillId="12" borderId="241" xfId="0" applyFont="1" applyFill="1" applyBorder="1" applyAlignment="1">
      <alignment horizontal="left" vertical="center"/>
    </xf>
    <xf numFmtId="0" fontId="41" fillId="12" borderId="242" xfId="0" applyFont="1" applyFill="1" applyBorder="1" applyAlignment="1">
      <alignment horizontal="left" vertical="center"/>
    </xf>
    <xf numFmtId="0" fontId="41" fillId="7" borderId="27" xfId="0" applyFont="1" applyFill="1" applyBorder="1" applyAlignment="1">
      <alignment horizontal="left" vertical="center"/>
    </xf>
    <xf numFmtId="187" fontId="41" fillId="12" borderId="336" xfId="0" applyNumberFormat="1" applyFont="1" applyFill="1" applyBorder="1">
      <alignment vertical="center"/>
    </xf>
    <xf numFmtId="0" fontId="41" fillId="12" borderId="235" xfId="0" applyFont="1" applyFill="1" applyBorder="1" applyAlignment="1">
      <alignment horizontal="left" vertical="center"/>
    </xf>
    <xf numFmtId="0" fontId="41" fillId="12" borderId="236" xfId="0" applyFont="1" applyFill="1" applyBorder="1" applyAlignment="1">
      <alignment horizontal="left" vertical="center"/>
    </xf>
    <xf numFmtId="0" fontId="41" fillId="12" borderId="267" xfId="0" applyFont="1" applyFill="1" applyBorder="1">
      <alignment vertical="center"/>
    </xf>
    <xf numFmtId="0" fontId="41" fillId="12" borderId="270" xfId="0" applyFont="1" applyFill="1" applyBorder="1">
      <alignment vertical="center"/>
    </xf>
    <xf numFmtId="0" fontId="41" fillId="12" borderId="241" xfId="0" applyFont="1" applyFill="1" applyBorder="1">
      <alignment vertical="center"/>
    </xf>
    <xf numFmtId="0" fontId="41" fillId="12" borderId="242" xfId="0" applyFont="1" applyFill="1" applyBorder="1">
      <alignment vertical="center"/>
    </xf>
    <xf numFmtId="0" fontId="41" fillId="12" borderId="235" xfId="0" applyFont="1" applyFill="1" applyBorder="1">
      <alignment vertical="center"/>
    </xf>
    <xf numFmtId="0" fontId="41" fillId="12" borderId="236" xfId="0" applyFont="1" applyFill="1" applyBorder="1">
      <alignment vertical="center"/>
    </xf>
    <xf numFmtId="0" fontId="40" fillId="12" borderId="39" xfId="0" applyFont="1" applyFill="1" applyBorder="1" applyAlignment="1">
      <alignment horizontal="left" vertical="center"/>
    </xf>
    <xf numFmtId="0" fontId="40" fillId="12" borderId="28" xfId="0" applyFont="1" applyFill="1" applyBorder="1" applyAlignment="1">
      <alignment horizontal="left" vertical="center"/>
    </xf>
    <xf numFmtId="0" fontId="29" fillId="0" borderId="338" xfId="0" applyFont="1" applyBorder="1">
      <alignment vertical="center"/>
    </xf>
    <xf numFmtId="49" fontId="48" fillId="0" borderId="0" xfId="0" applyNumberFormat="1" applyFont="1" applyAlignment="1">
      <alignment horizontal="right" vertical="center" wrapText="1"/>
    </xf>
    <xf numFmtId="0" fontId="39" fillId="0" borderId="25" xfId="0" applyFont="1" applyBorder="1" applyAlignment="1">
      <alignment horizontal="center" vertical="center"/>
    </xf>
    <xf numFmtId="0" fontId="39" fillId="0" borderId="27" xfId="0" applyFont="1" applyBorder="1" applyAlignment="1">
      <alignment horizontal="right" vertical="center"/>
    </xf>
    <xf numFmtId="0" fontId="17" fillId="0" borderId="14" xfId="0" applyFont="1" applyBorder="1" applyAlignment="1">
      <alignment vertical="top" wrapText="1"/>
    </xf>
    <xf numFmtId="182" fontId="39" fillId="0" borderId="0" xfId="0" applyNumberFormat="1" applyFont="1" applyAlignment="1">
      <alignment horizontal="right" vertical="center"/>
    </xf>
    <xf numFmtId="182" fontId="41" fillId="0" borderId="0" xfId="0" applyNumberFormat="1" applyFont="1" applyAlignment="1">
      <alignment horizontal="right" vertical="center"/>
    </xf>
    <xf numFmtId="0" fontId="18" fillId="0" borderId="0" xfId="0" applyFont="1" applyAlignment="1">
      <alignment vertical="top"/>
    </xf>
    <xf numFmtId="0" fontId="18" fillId="0" borderId="0" xfId="0" applyFont="1" applyAlignment="1">
      <alignment vertical="center" wrapText="1"/>
    </xf>
    <xf numFmtId="0" fontId="18" fillId="0" borderId="0" xfId="0" applyFont="1" applyAlignment="1">
      <alignment horizontal="left" vertical="center" wrapText="1"/>
    </xf>
    <xf numFmtId="0" fontId="39" fillId="0" borderId="0" xfId="0" applyFont="1" applyAlignment="1">
      <alignment horizontal="left" vertical="center" wrapText="1"/>
    </xf>
    <xf numFmtId="0" fontId="39" fillId="0" borderId="345" xfId="0" applyFont="1" applyBorder="1" applyAlignment="1">
      <alignment horizontal="left" vertical="center"/>
    </xf>
    <xf numFmtId="0" fontId="42" fillId="0" borderId="0" xfId="0" applyFont="1">
      <alignment vertical="center"/>
    </xf>
    <xf numFmtId="0" fontId="42" fillId="0" borderId="26" xfId="0" applyFont="1" applyBorder="1">
      <alignment vertical="center"/>
    </xf>
    <xf numFmtId="49" fontId="39" fillId="0" borderId="0" xfId="0" applyNumberFormat="1" applyFont="1" applyAlignment="1">
      <alignment horizontal="left" vertical="top" wrapText="1"/>
    </xf>
    <xf numFmtId="49" fontId="39" fillId="0" borderId="26" xfId="0" applyNumberFormat="1" applyFont="1" applyBorder="1" applyAlignment="1">
      <alignment horizontal="left" vertical="top" wrapText="1"/>
    </xf>
    <xf numFmtId="0" fontId="40" fillId="0" borderId="0" xfId="0" applyFont="1" applyAlignment="1">
      <alignment horizontal="left" vertical="center"/>
    </xf>
    <xf numFmtId="0" fontId="39" fillId="0" borderId="347" xfId="0" applyFont="1" applyBorder="1" applyAlignment="1">
      <alignment horizontal="center" vertical="center"/>
    </xf>
    <xf numFmtId="0" fontId="39" fillId="0" borderId="273" xfId="0" applyFont="1" applyBorder="1" applyAlignment="1">
      <alignment horizontal="center" vertical="center"/>
    </xf>
    <xf numFmtId="0" fontId="39" fillId="0" borderId="14" xfId="0" applyFont="1" applyBorder="1" applyAlignment="1">
      <alignment horizontal="left" vertical="top" wrapText="1"/>
    </xf>
    <xf numFmtId="0" fontId="39" fillId="0" borderId="14" xfId="0" applyFont="1" applyBorder="1" applyAlignment="1">
      <alignment vertical="top" wrapText="1"/>
    </xf>
    <xf numFmtId="0" fontId="39" fillId="0" borderId="15" xfId="0" applyFont="1" applyBorder="1" applyAlignment="1">
      <alignment vertical="top" wrapText="1"/>
    </xf>
    <xf numFmtId="49" fontId="48" fillId="0" borderId="0" xfId="0" applyNumberFormat="1" applyFont="1" applyAlignment="1">
      <alignment vertical="center" wrapText="1"/>
    </xf>
    <xf numFmtId="184" fontId="50" fillId="0" borderId="0" xfId="2" applyNumberFormat="1" applyFont="1" applyFill="1" applyBorder="1" applyAlignment="1" applyProtection="1">
      <alignment horizontal="right" vertical="center" shrinkToFit="1"/>
    </xf>
    <xf numFmtId="38" fontId="50" fillId="0" borderId="0" xfId="1" applyFont="1" applyFill="1" applyBorder="1" applyAlignment="1" applyProtection="1">
      <alignment horizontal="right" vertical="center" shrinkToFit="1"/>
    </xf>
    <xf numFmtId="0" fontId="17" fillId="0" borderId="14" xfId="0" applyFont="1" applyBorder="1">
      <alignment vertical="center"/>
    </xf>
    <xf numFmtId="38" fontId="50" fillId="0" borderId="14" xfId="1" applyFont="1" applyFill="1" applyBorder="1" applyAlignment="1" applyProtection="1">
      <alignment horizontal="right" vertical="center" shrinkToFit="1"/>
    </xf>
    <xf numFmtId="49" fontId="47" fillId="0" borderId="14" xfId="0" applyNumberFormat="1" applyFont="1" applyBorder="1">
      <alignment vertical="center"/>
    </xf>
    <xf numFmtId="184" fontId="50" fillId="0" borderId="14" xfId="2" applyNumberFormat="1" applyFont="1" applyFill="1" applyBorder="1" applyAlignment="1" applyProtection="1">
      <alignment horizontal="right" vertical="center" shrinkToFit="1"/>
    </xf>
    <xf numFmtId="0" fontId="39" fillId="0" borderId="266" xfId="0" applyFont="1" applyBorder="1" applyAlignment="1">
      <alignment vertical="top"/>
    </xf>
    <xf numFmtId="0" fontId="39" fillId="0" borderId="267" xfId="0" applyFont="1" applyBorder="1" applyAlignment="1">
      <alignment vertical="top"/>
    </xf>
    <xf numFmtId="0" fontId="39" fillId="0" borderId="231" xfId="0" applyFont="1" applyBorder="1">
      <alignment vertical="center"/>
    </xf>
    <xf numFmtId="0" fontId="45" fillId="0" borderId="235" xfId="0" applyFont="1" applyBorder="1">
      <alignment vertical="center"/>
    </xf>
    <xf numFmtId="0" fontId="39" fillId="0" borderId="235" xfId="0" applyFont="1" applyBorder="1">
      <alignment vertical="center"/>
    </xf>
    <xf numFmtId="0" fontId="17" fillId="0" borderId="25" xfId="0" applyFont="1" applyBorder="1" applyAlignment="1">
      <alignment vertical="top"/>
    </xf>
    <xf numFmtId="0" fontId="39" fillId="0" borderId="14" xfId="0" applyFont="1" applyBorder="1" applyAlignment="1">
      <alignment horizontal="center" vertical="center"/>
    </xf>
    <xf numFmtId="38" fontId="29" fillId="0" borderId="14" xfId="1" applyFont="1" applyFill="1" applyBorder="1" applyAlignment="1" applyProtection="1">
      <alignment vertical="center"/>
    </xf>
    <xf numFmtId="49" fontId="39" fillId="0" borderId="14" xfId="0" applyNumberFormat="1" applyFont="1" applyBorder="1" applyAlignment="1">
      <alignment horizontal="center" vertical="center"/>
    </xf>
    <xf numFmtId="38" fontId="29" fillId="0" borderId="14" xfId="1" applyFont="1" applyBorder="1" applyAlignment="1" applyProtection="1">
      <alignment vertical="center"/>
    </xf>
    <xf numFmtId="38" fontId="29" fillId="0" borderId="15" xfId="1" applyFont="1" applyBorder="1" applyAlignment="1" applyProtection="1">
      <alignment vertical="center"/>
    </xf>
    <xf numFmtId="38" fontId="29" fillId="0" borderId="0" xfId="1" applyFont="1" applyFill="1" applyBorder="1" applyAlignment="1" applyProtection="1">
      <alignment vertical="center"/>
    </xf>
    <xf numFmtId="38" fontId="29" fillId="0" borderId="0" xfId="1" applyFont="1" applyBorder="1" applyAlignment="1" applyProtection="1">
      <alignment vertical="center"/>
    </xf>
    <xf numFmtId="38" fontId="29" fillId="0" borderId="26" xfId="1" applyFont="1" applyBorder="1" applyAlignment="1" applyProtection="1">
      <alignment vertical="center"/>
    </xf>
    <xf numFmtId="49" fontId="39" fillId="0" borderId="0" xfId="0" applyNumberFormat="1" applyFont="1" applyAlignment="1">
      <alignment horizontal="center" vertical="center"/>
    </xf>
    <xf numFmtId="0" fontId="39" fillId="0" borderId="27" xfId="0" applyFont="1" applyBorder="1" applyAlignment="1">
      <alignment horizontal="center" vertical="center"/>
    </xf>
    <xf numFmtId="0" fontId="39" fillId="0" borderId="28" xfId="0" applyFont="1" applyBorder="1" applyAlignment="1">
      <alignment horizontal="center" vertical="center"/>
    </xf>
    <xf numFmtId="38" fontId="29" fillId="0" borderId="28" xfId="1" applyFont="1" applyFill="1" applyBorder="1" applyAlignment="1" applyProtection="1">
      <alignment vertical="center"/>
    </xf>
    <xf numFmtId="38" fontId="29" fillId="0" borderId="28" xfId="1" applyFont="1" applyBorder="1" applyAlignment="1" applyProtection="1">
      <alignment vertical="center"/>
    </xf>
    <xf numFmtId="38" fontId="29" fillId="0" borderId="29" xfId="1" applyFont="1" applyBorder="1" applyAlignment="1" applyProtection="1">
      <alignment vertical="center"/>
    </xf>
    <xf numFmtId="0" fontId="1" fillId="0" borderId="21" xfId="0" applyFont="1" applyBorder="1">
      <alignment vertical="center"/>
    </xf>
    <xf numFmtId="0" fontId="1" fillId="0" borderId="140" xfId="0" applyFont="1" applyBorder="1">
      <alignment vertical="center"/>
    </xf>
    <xf numFmtId="0" fontId="1" fillId="0" borderId="24" xfId="0" applyFont="1" applyBorder="1">
      <alignment vertical="center"/>
    </xf>
    <xf numFmtId="0" fontId="1" fillId="0" borderId="79" xfId="0" applyFont="1" applyBorder="1">
      <alignment vertical="center"/>
    </xf>
    <xf numFmtId="0" fontId="34" fillId="0" borderId="241" xfId="0" applyFont="1" applyBorder="1">
      <alignment vertical="center"/>
    </xf>
    <xf numFmtId="0" fontId="59" fillId="0" borderId="241" xfId="0" applyFont="1" applyBorder="1">
      <alignment vertical="center"/>
    </xf>
    <xf numFmtId="0" fontId="59" fillId="0" borderId="242" xfId="0" applyFont="1" applyBorder="1">
      <alignment vertical="center"/>
    </xf>
    <xf numFmtId="0" fontId="34" fillId="0" borderId="235" xfId="0" applyFont="1" applyBorder="1">
      <alignment vertical="center"/>
    </xf>
    <xf numFmtId="0" fontId="59" fillId="0" borderId="235" xfId="0" applyFont="1" applyBorder="1">
      <alignment vertical="center"/>
    </xf>
    <xf numFmtId="0" fontId="59" fillId="0" borderId="236" xfId="0" applyFont="1" applyBorder="1">
      <alignment vertical="center"/>
    </xf>
    <xf numFmtId="0" fontId="1" fillId="0" borderId="33" xfId="0" applyFont="1" applyBorder="1">
      <alignment vertical="center"/>
    </xf>
    <xf numFmtId="0" fontId="1" fillId="0" borderId="82" xfId="0" applyFont="1" applyBorder="1">
      <alignment vertical="center"/>
    </xf>
    <xf numFmtId="0" fontId="18" fillId="0" borderId="0" xfId="4">
      <alignment vertical="center"/>
    </xf>
    <xf numFmtId="0" fontId="44" fillId="0" borderId="97" xfId="4" applyFont="1" applyBorder="1" applyAlignment="1">
      <alignment horizontal="left" vertical="center" wrapText="1"/>
    </xf>
    <xf numFmtId="0" fontId="44" fillId="0" borderId="100" xfId="4" applyFont="1" applyBorder="1" applyAlignment="1">
      <alignment horizontal="left" vertical="center" wrapText="1"/>
    </xf>
    <xf numFmtId="0" fontId="49" fillId="0" borderId="375" xfId="4" applyFont="1" applyBorder="1" applyAlignment="1">
      <alignment horizontal="left" vertical="center" wrapText="1"/>
    </xf>
    <xf numFmtId="0" fontId="49" fillId="0" borderId="375" xfId="4" applyFont="1" applyBorder="1" applyAlignment="1">
      <alignment horizontal="left" vertical="center"/>
    </xf>
    <xf numFmtId="0" fontId="66" fillId="0" borderId="375" xfId="4" applyFont="1" applyBorder="1" applyAlignment="1">
      <alignment horizontal="left" vertical="center" wrapText="1"/>
    </xf>
    <xf numFmtId="0" fontId="5" fillId="2" borderId="393" xfId="0" applyFont="1" applyFill="1" applyBorder="1" applyAlignment="1">
      <alignment horizontal="center" vertical="center"/>
    </xf>
    <xf numFmtId="0" fontId="5" fillId="2" borderId="394" xfId="0" applyFont="1" applyFill="1" applyBorder="1" applyAlignment="1">
      <alignment horizontal="center" vertical="center"/>
    </xf>
    <xf numFmtId="0" fontId="12" fillId="0" borderId="0" xfId="0" applyFont="1">
      <alignment vertical="center"/>
    </xf>
    <xf numFmtId="0" fontId="5" fillId="2" borderId="395" xfId="0" applyFont="1" applyFill="1" applyBorder="1" applyAlignment="1">
      <alignment horizontal="center" vertical="center"/>
    </xf>
    <xf numFmtId="0" fontId="12" fillId="0" borderId="396" xfId="0" applyFont="1" applyBorder="1">
      <alignment vertical="center"/>
    </xf>
    <xf numFmtId="0" fontId="12" fillId="0" borderId="397" xfId="0" applyFont="1" applyBorder="1">
      <alignment vertical="center"/>
    </xf>
    <xf numFmtId="0" fontId="12" fillId="0" borderId="398" xfId="0" applyFont="1" applyBorder="1" applyAlignment="1">
      <alignment horizontal="left" vertical="center"/>
    </xf>
    <xf numFmtId="0" fontId="12" fillId="0" borderId="398" xfId="0" applyFont="1" applyBorder="1">
      <alignment vertical="center"/>
    </xf>
    <xf numFmtId="0" fontId="12" fillId="0" borderId="399" xfId="0" applyFont="1" applyBorder="1">
      <alignment vertical="center"/>
    </xf>
    <xf numFmtId="0" fontId="12" fillId="0" borderId="397" xfId="0" applyFont="1" applyBorder="1" applyAlignment="1">
      <alignment horizontal="left" vertical="center"/>
    </xf>
    <xf numFmtId="0" fontId="12" fillId="3" borderId="396" xfId="0" applyFont="1" applyFill="1" applyBorder="1">
      <alignment vertical="center"/>
    </xf>
    <xf numFmtId="0" fontId="12" fillId="3" borderId="397" xfId="0" applyFont="1" applyFill="1" applyBorder="1">
      <alignment vertical="center"/>
    </xf>
    <xf numFmtId="49" fontId="12" fillId="3" borderId="397" xfId="0" applyNumberFormat="1" applyFont="1" applyFill="1" applyBorder="1" applyAlignment="1">
      <alignment horizontal="left" vertical="center"/>
    </xf>
    <xf numFmtId="0" fontId="12" fillId="0" borderId="400" xfId="0" applyFont="1" applyBorder="1">
      <alignment vertical="center"/>
    </xf>
    <xf numFmtId="0" fontId="7" fillId="0" borderId="397" xfId="0" applyFont="1" applyBorder="1">
      <alignment vertical="center"/>
    </xf>
    <xf numFmtId="177" fontId="12" fillId="0" borderId="397" xfId="0" applyNumberFormat="1" applyFont="1" applyBorder="1" applyAlignment="1">
      <alignment horizontal="left" vertical="center"/>
    </xf>
    <xf numFmtId="0" fontId="67" fillId="0" borderId="397" xfId="0" applyFont="1" applyBorder="1">
      <alignment vertical="center"/>
    </xf>
    <xf numFmtId="0" fontId="12" fillId="13" borderId="0" xfId="0" applyFont="1" applyFill="1">
      <alignment vertical="center"/>
    </xf>
    <xf numFmtId="49" fontId="12" fillId="0" borderId="397" xfId="0" applyNumberFormat="1" applyFont="1" applyBorder="1" applyAlignment="1">
      <alignment horizontal="left" vertical="center"/>
    </xf>
    <xf numFmtId="0" fontId="12" fillId="3" borderId="400" xfId="0" applyFont="1" applyFill="1" applyBorder="1">
      <alignment vertical="center"/>
    </xf>
    <xf numFmtId="0" fontId="7" fillId="0" borderId="399" xfId="0" applyFont="1" applyBorder="1">
      <alignment vertical="center"/>
    </xf>
    <xf numFmtId="0" fontId="12" fillId="14" borderId="400" xfId="0" applyFont="1" applyFill="1" applyBorder="1">
      <alignment vertical="center"/>
    </xf>
    <xf numFmtId="0" fontId="12" fillId="14" borderId="397" xfId="0" applyFont="1" applyFill="1" applyBorder="1">
      <alignment vertical="center"/>
    </xf>
    <xf numFmtId="190" fontId="12" fillId="14" borderId="397" xfId="0" applyNumberFormat="1" applyFont="1" applyFill="1" applyBorder="1" applyAlignment="1">
      <alignment horizontal="left" vertical="center"/>
    </xf>
    <xf numFmtId="0" fontId="12" fillId="15" borderId="0" xfId="0" applyFont="1" applyFill="1">
      <alignment vertical="center"/>
    </xf>
    <xf numFmtId="0" fontId="67" fillId="0" borderId="0" xfId="0" applyFont="1">
      <alignment vertical="center"/>
    </xf>
    <xf numFmtId="177" fontId="12" fillId="3" borderId="397" xfId="0" applyNumberFormat="1" applyFont="1" applyFill="1" applyBorder="1" applyAlignment="1">
      <alignment horizontal="left" vertical="center"/>
    </xf>
    <xf numFmtId="0" fontId="67" fillId="3" borderId="397" xfId="0" applyFont="1" applyFill="1" applyBorder="1">
      <alignment vertical="center"/>
    </xf>
    <xf numFmtId="0" fontId="12" fillId="16" borderId="0" xfId="0" applyFont="1" applyFill="1">
      <alignment vertical="center"/>
    </xf>
    <xf numFmtId="0" fontId="68" fillId="0" borderId="400" xfId="0" applyFont="1" applyBorder="1">
      <alignment vertical="center"/>
    </xf>
    <xf numFmtId="190" fontId="12" fillId="0" borderId="397" xfId="0" applyNumberFormat="1" applyFont="1" applyBorder="1" applyAlignment="1">
      <alignment horizontal="left" vertical="center"/>
    </xf>
    <xf numFmtId="179" fontId="12" fillId="0" borderId="397" xfId="0" applyNumberFormat="1" applyFont="1" applyBorder="1" applyAlignment="1">
      <alignment horizontal="left" vertical="center"/>
    </xf>
    <xf numFmtId="0" fontId="7" fillId="3" borderId="397" xfId="0" applyFont="1" applyFill="1" applyBorder="1">
      <alignment vertical="center"/>
    </xf>
    <xf numFmtId="0" fontId="69" fillId="0" borderId="399" xfId="0" applyFont="1" applyBorder="1">
      <alignment vertical="center"/>
    </xf>
    <xf numFmtId="0" fontId="5" fillId="4" borderId="400" xfId="0" applyFont="1" applyFill="1" applyBorder="1">
      <alignment vertical="center"/>
    </xf>
    <xf numFmtId="0" fontId="12" fillId="4" borderId="397" xfId="0" applyFont="1" applyFill="1" applyBorder="1">
      <alignment vertical="center"/>
    </xf>
    <xf numFmtId="49" fontId="12" fillId="4" borderId="397" xfId="0" applyNumberFormat="1" applyFont="1" applyFill="1" applyBorder="1" applyAlignment="1">
      <alignment horizontal="left" vertical="center"/>
    </xf>
    <xf numFmtId="0" fontId="7" fillId="0" borderId="400" xfId="0" applyFont="1" applyBorder="1">
      <alignment vertical="center"/>
    </xf>
    <xf numFmtId="181" fontId="12" fillId="0" borderId="397" xfId="0" applyNumberFormat="1" applyFont="1" applyBorder="1" applyAlignment="1">
      <alignment horizontal="left" vertical="center"/>
    </xf>
    <xf numFmtId="0" fontId="12" fillId="3" borderId="397" xfId="0" applyFont="1" applyFill="1" applyBorder="1" applyAlignment="1">
      <alignment horizontal="left" vertical="center"/>
    </xf>
    <xf numFmtId="181" fontId="12" fillId="3" borderId="397" xfId="0" applyNumberFormat="1" applyFont="1" applyFill="1" applyBorder="1" applyAlignment="1">
      <alignment horizontal="left" vertical="center"/>
    </xf>
    <xf numFmtId="0" fontId="12" fillId="0" borderId="403" xfId="0" applyFont="1" applyBorder="1">
      <alignment vertical="center"/>
    </xf>
    <xf numFmtId="0" fontId="12" fillId="0" borderId="405" xfId="0" applyFont="1" applyBorder="1">
      <alignment vertical="center"/>
    </xf>
    <xf numFmtId="0" fontId="12" fillId="0" borderId="406" xfId="0" applyFont="1" applyBorder="1">
      <alignment vertical="center"/>
    </xf>
    <xf numFmtId="0" fontId="63" fillId="0" borderId="0" xfId="0" applyFont="1">
      <alignment vertical="center"/>
    </xf>
    <xf numFmtId="0" fontId="70" fillId="18" borderId="155" xfId="0" quotePrefix="1" applyFont="1" applyFill="1" applyBorder="1" applyAlignment="1">
      <alignment horizontal="center" vertical="center"/>
    </xf>
    <xf numFmtId="0" fontId="70" fillId="18" borderId="408" xfId="0" quotePrefix="1" applyFont="1" applyFill="1" applyBorder="1" applyAlignment="1">
      <alignment horizontal="center" vertical="center"/>
    </xf>
    <xf numFmtId="0" fontId="72" fillId="18" borderId="409" xfId="0" quotePrefix="1" applyFont="1" applyFill="1" applyBorder="1" applyAlignment="1">
      <alignment horizontal="center" vertical="center"/>
    </xf>
    <xf numFmtId="0" fontId="72" fillId="18" borderId="410" xfId="0" quotePrefix="1" applyFont="1" applyFill="1" applyBorder="1" applyAlignment="1">
      <alignment horizontal="center" vertical="center"/>
    </xf>
    <xf numFmtId="0" fontId="71" fillId="7" borderId="412" xfId="0" applyFont="1" applyFill="1" applyBorder="1" applyAlignment="1">
      <alignment horizontal="center" vertical="center"/>
    </xf>
    <xf numFmtId="0" fontId="39" fillId="7" borderId="412" xfId="0" applyFont="1" applyFill="1" applyBorder="1" applyAlignment="1">
      <alignment horizontal="center" vertical="center"/>
    </xf>
    <xf numFmtId="0" fontId="39" fillId="7" borderId="30" xfId="0" applyFont="1" applyFill="1" applyBorder="1" applyAlignment="1">
      <alignment horizontal="center" vertical="center"/>
    </xf>
    <xf numFmtId="0" fontId="39" fillId="7" borderId="6" xfId="0" applyFont="1" applyFill="1" applyBorder="1" applyAlignment="1">
      <alignment horizontal="center" vertical="center"/>
    </xf>
    <xf numFmtId="0" fontId="39" fillId="7" borderId="413" xfId="0" applyFont="1" applyFill="1" applyBorder="1" applyAlignment="1">
      <alignment horizontal="center" vertical="center"/>
    </xf>
    <xf numFmtId="0" fontId="39" fillId="7" borderId="414" xfId="0" applyFont="1" applyFill="1" applyBorder="1" applyAlignment="1">
      <alignment horizontal="right" vertical="center"/>
    </xf>
    <xf numFmtId="0" fontId="29" fillId="7" borderId="415" xfId="0" applyFont="1" applyFill="1" applyBorder="1">
      <alignment vertical="center"/>
    </xf>
    <xf numFmtId="0" fontId="29" fillId="7" borderId="414" xfId="0" applyFont="1" applyFill="1" applyBorder="1">
      <alignment vertical="center"/>
    </xf>
    <xf numFmtId="0" fontId="29" fillId="7" borderId="416" xfId="0" applyFont="1" applyFill="1" applyBorder="1">
      <alignment vertical="center"/>
    </xf>
    <xf numFmtId="0" fontId="29" fillId="7" borderId="417" xfId="0" applyFont="1" applyFill="1" applyBorder="1">
      <alignment vertical="center"/>
    </xf>
    <xf numFmtId="0" fontId="29" fillId="7" borderId="418" xfId="0" applyFont="1" applyFill="1" applyBorder="1">
      <alignment vertical="center"/>
    </xf>
    <xf numFmtId="0" fontId="71" fillId="6" borderId="419" xfId="0" applyFont="1" applyFill="1" applyBorder="1" applyAlignment="1">
      <alignment horizontal="center" vertical="center"/>
    </xf>
    <xf numFmtId="0" fontId="39" fillId="7" borderId="37" xfId="0" applyFont="1" applyFill="1" applyBorder="1" applyAlignment="1">
      <alignment horizontal="center" vertical="center"/>
    </xf>
    <xf numFmtId="0" fontId="39" fillId="7" borderId="35" xfId="0" applyFont="1" applyFill="1" applyBorder="1" applyAlignment="1">
      <alignment horizontal="center" vertical="center"/>
    </xf>
    <xf numFmtId="0" fontId="39" fillId="7" borderId="54" xfId="0" applyFont="1" applyFill="1" applyBorder="1" applyAlignment="1">
      <alignment horizontal="center" vertical="center"/>
    </xf>
    <xf numFmtId="0" fontId="39" fillId="7" borderId="420" xfId="0" applyFont="1" applyFill="1" applyBorder="1" applyAlignment="1">
      <alignment horizontal="right" vertical="center"/>
    </xf>
    <xf numFmtId="0" fontId="29" fillId="7" borderId="421" xfId="0" applyFont="1" applyFill="1" applyBorder="1">
      <alignment vertical="center"/>
    </xf>
    <xf numFmtId="0" fontId="71" fillId="0" borderId="422" xfId="0" applyFont="1" applyBorder="1" applyAlignment="1">
      <alignment horizontal="center" vertical="center"/>
    </xf>
    <xf numFmtId="0" fontId="0" fillId="0" borderId="39" xfId="0" applyBorder="1">
      <alignment vertical="center"/>
    </xf>
    <xf numFmtId="0" fontId="39" fillId="0" borderId="422" xfId="0" applyFont="1" applyBorder="1" applyAlignment="1">
      <alignment horizontal="right" vertical="center"/>
    </xf>
    <xf numFmtId="0" fontId="29" fillId="0" borderId="423" xfId="0" applyFont="1" applyBorder="1">
      <alignment vertical="center"/>
    </xf>
    <xf numFmtId="0" fontId="39" fillId="7" borderId="424" xfId="0" applyFont="1" applyFill="1" applyBorder="1" applyAlignment="1">
      <alignment horizontal="center" vertical="center"/>
    </xf>
    <xf numFmtId="0" fontId="29" fillId="0" borderId="425" xfId="0" applyFont="1" applyBorder="1">
      <alignment vertical="center"/>
    </xf>
    <xf numFmtId="0" fontId="29" fillId="7" borderId="426" xfId="0" applyFont="1" applyFill="1" applyBorder="1">
      <alignment vertical="center"/>
    </xf>
    <xf numFmtId="0" fontId="29" fillId="7" borderId="427" xfId="0" applyFont="1" applyFill="1" applyBorder="1">
      <alignment vertical="center"/>
    </xf>
    <xf numFmtId="0" fontId="29" fillId="7" borderId="428" xfId="0" applyFont="1" applyFill="1" applyBorder="1">
      <alignment vertical="center"/>
    </xf>
    <xf numFmtId="0" fontId="71" fillId="0" borderId="133" xfId="0" applyFont="1" applyBorder="1" applyAlignment="1">
      <alignment horizontal="center" vertical="center"/>
    </xf>
    <xf numFmtId="0" fontId="29" fillId="0" borderId="422" xfId="0" applyFont="1" applyBorder="1">
      <alignment vertical="center"/>
    </xf>
    <xf numFmtId="0" fontId="73" fillId="0" borderId="133" xfId="0" applyFont="1" applyBorder="1" applyAlignment="1">
      <alignment horizontal="center" vertical="center"/>
    </xf>
    <xf numFmtId="0" fontId="39" fillId="7" borderId="429" xfId="0" applyFont="1" applyFill="1" applyBorder="1" applyAlignment="1">
      <alignment horizontal="center" vertical="center"/>
    </xf>
    <xf numFmtId="0" fontId="30" fillId="0" borderId="0" xfId="0" applyFont="1" applyAlignment="1">
      <alignment horizontal="center" vertical="center"/>
    </xf>
    <xf numFmtId="0" fontId="0" fillId="0" borderId="0" xfId="0" applyAlignment="1">
      <alignment horizontal="center" vertical="center"/>
    </xf>
    <xf numFmtId="14" fontId="71" fillId="17" borderId="155" xfId="0" applyNumberFormat="1" applyFont="1" applyFill="1" applyBorder="1" applyAlignment="1">
      <alignment horizontal="center" vertical="center"/>
    </xf>
    <xf numFmtId="0" fontId="74" fillId="0" borderId="0" xfId="0" applyFont="1">
      <alignment vertical="center"/>
    </xf>
    <xf numFmtId="0" fontId="14" fillId="4" borderId="430" xfId="0" applyFont="1" applyFill="1" applyBorder="1" applyAlignment="1">
      <alignment horizontal="left" vertical="center"/>
    </xf>
    <xf numFmtId="0" fontId="12" fillId="0" borderId="0" xfId="0" applyFont="1" applyAlignment="1">
      <alignment horizontal="left" vertical="center"/>
    </xf>
    <xf numFmtId="0" fontId="12" fillId="0" borderId="431" xfId="0" applyFont="1" applyBorder="1" applyAlignment="1">
      <alignment horizontal="center" vertical="center"/>
    </xf>
    <xf numFmtId="0" fontId="72" fillId="18" borderId="409" xfId="0" applyFont="1" applyFill="1" applyBorder="1">
      <alignment vertical="center"/>
    </xf>
    <xf numFmtId="0" fontId="7" fillId="0" borderId="0" xfId="0" applyFont="1" applyAlignment="1">
      <alignment horizontal="center" vertical="center" shrinkToFit="1"/>
    </xf>
    <xf numFmtId="0" fontId="64" fillId="0" borderId="377" xfId="4" applyFont="1" applyBorder="1" applyAlignment="1">
      <alignment horizontal="left" vertical="center"/>
    </xf>
    <xf numFmtId="0" fontId="64" fillId="0" borderId="377" xfId="4" applyFont="1" applyBorder="1" applyAlignment="1">
      <alignment horizontal="left" vertical="center" wrapText="1"/>
    </xf>
    <xf numFmtId="0" fontId="64" fillId="0" borderId="378" xfId="4" applyFont="1" applyBorder="1" applyAlignment="1">
      <alignment horizontal="left" vertical="center" wrapText="1"/>
    </xf>
    <xf numFmtId="0" fontId="26" fillId="0" borderId="5" xfId="0" applyFont="1" applyBorder="1">
      <alignment vertical="center"/>
    </xf>
    <xf numFmtId="0" fontId="26" fillId="0" borderId="6" xfId="0" applyFont="1" applyBorder="1">
      <alignment vertical="center"/>
    </xf>
    <xf numFmtId="0" fontId="26" fillId="9" borderId="12" xfId="0" applyFont="1" applyFill="1" applyBorder="1">
      <alignment vertical="center"/>
    </xf>
    <xf numFmtId="0" fontId="26" fillId="9" borderId="6" xfId="0" applyFont="1" applyFill="1" applyBorder="1">
      <alignment vertical="center"/>
    </xf>
    <xf numFmtId="0" fontId="26" fillId="9" borderId="7" xfId="0" applyFont="1" applyFill="1" applyBorder="1">
      <alignment vertical="center"/>
    </xf>
    <xf numFmtId="0" fontId="2" fillId="9" borderId="7" xfId="0" applyFont="1" applyFill="1" applyBorder="1">
      <alignment vertical="center"/>
    </xf>
    <xf numFmtId="0" fontId="75" fillId="0" borderId="0" xfId="0" applyFont="1">
      <alignment vertical="center"/>
    </xf>
    <xf numFmtId="0" fontId="62" fillId="0" borderId="0" xfId="0" applyFont="1">
      <alignment vertical="center"/>
    </xf>
    <xf numFmtId="0" fontId="1" fillId="7" borderId="84" xfId="0" applyFont="1" applyFill="1" applyBorder="1" applyAlignment="1">
      <alignment horizontal="left" vertical="center"/>
    </xf>
    <xf numFmtId="0" fontId="0" fillId="5" borderId="36" xfId="0" applyFill="1" applyBorder="1">
      <alignment vertical="center"/>
    </xf>
    <xf numFmtId="0" fontId="1" fillId="0" borderId="83" xfId="0" applyFont="1" applyBorder="1" applyAlignment="1">
      <alignment horizontal="center" vertical="center"/>
    </xf>
    <xf numFmtId="0" fontId="1" fillId="7" borderId="432" xfId="0" applyFont="1" applyFill="1" applyBorder="1" applyAlignment="1">
      <alignment horizontal="left" vertical="center" indent="1"/>
    </xf>
    <xf numFmtId="0" fontId="1" fillId="7" borderId="84" xfId="0" applyFont="1" applyFill="1" applyBorder="1" applyAlignment="1">
      <alignment horizontal="center" vertical="center"/>
    </xf>
    <xf numFmtId="14" fontId="1" fillId="7" borderId="84" xfId="0" applyNumberFormat="1" applyFont="1" applyFill="1" applyBorder="1" applyAlignment="1">
      <alignment horizontal="center" vertical="center"/>
    </xf>
    <xf numFmtId="14" fontId="1" fillId="7" borderId="84" xfId="0" applyNumberFormat="1" applyFont="1" applyFill="1" applyBorder="1" applyAlignment="1">
      <alignment horizontal="left" vertical="center"/>
    </xf>
    <xf numFmtId="0" fontId="34" fillId="7" borderId="84" xfId="0" applyFont="1" applyFill="1" applyBorder="1" applyAlignment="1">
      <alignment horizontal="left" vertical="center"/>
    </xf>
    <xf numFmtId="0" fontId="34" fillId="7" borderId="85" xfId="0" applyFont="1" applyFill="1" applyBorder="1" applyAlignment="1">
      <alignment horizontal="left" vertical="center"/>
    </xf>
    <xf numFmtId="0" fontId="8" fillId="5" borderId="36" xfId="0" applyFont="1" applyFill="1" applyBorder="1" applyAlignment="1">
      <alignment horizontal="right" vertical="center"/>
    </xf>
    <xf numFmtId="0" fontId="7" fillId="18" borderId="400" xfId="0" applyFont="1" applyFill="1" applyBorder="1">
      <alignment vertical="center"/>
    </xf>
    <xf numFmtId="0" fontId="12" fillId="18" borderId="397" xfId="0" applyFont="1" applyFill="1" applyBorder="1">
      <alignment vertical="center"/>
    </xf>
    <xf numFmtId="0" fontId="12" fillId="18" borderId="397" xfId="0" applyFont="1" applyFill="1" applyBorder="1" applyAlignment="1">
      <alignment horizontal="left" vertical="center"/>
    </xf>
    <xf numFmtId="0" fontId="12" fillId="18" borderId="400" xfId="0" applyFont="1" applyFill="1" applyBorder="1">
      <alignment vertical="center"/>
    </xf>
    <xf numFmtId="0" fontId="7" fillId="18" borderId="397" xfId="0" applyFont="1" applyFill="1" applyBorder="1">
      <alignment vertical="center"/>
    </xf>
    <xf numFmtId="181" fontId="12" fillId="18" borderId="397" xfId="0" applyNumberFormat="1" applyFont="1" applyFill="1" applyBorder="1" applyAlignment="1">
      <alignment horizontal="left" vertical="center"/>
    </xf>
    <xf numFmtId="0" fontId="67" fillId="18" borderId="397" xfId="0" applyFont="1" applyFill="1" applyBorder="1">
      <alignment vertical="center"/>
    </xf>
    <xf numFmtId="192" fontId="12" fillId="18" borderId="397" xfId="0" applyNumberFormat="1" applyFont="1" applyFill="1" applyBorder="1" applyAlignment="1">
      <alignment horizontal="left" vertical="center"/>
    </xf>
    <xf numFmtId="0" fontId="12" fillId="18" borderId="401" xfId="0" applyFont="1" applyFill="1" applyBorder="1">
      <alignment vertical="center"/>
    </xf>
    <xf numFmtId="0" fontId="12" fillId="18" borderId="402" xfId="0" applyFont="1" applyFill="1" applyBorder="1">
      <alignment vertical="center"/>
    </xf>
    <xf numFmtId="0" fontId="12" fillId="18" borderId="402" xfId="0" applyFont="1" applyFill="1" applyBorder="1" applyAlignment="1">
      <alignment horizontal="left" vertical="center"/>
    </xf>
    <xf numFmtId="0" fontId="7" fillId="18" borderId="402" xfId="0" applyFont="1" applyFill="1" applyBorder="1">
      <alignment vertical="center"/>
    </xf>
    <xf numFmtId="0" fontId="12" fillId="18" borderId="404" xfId="0" applyFont="1" applyFill="1" applyBorder="1">
      <alignment vertical="center"/>
    </xf>
    <xf numFmtId="0" fontId="69" fillId="18" borderId="404" xfId="0" applyFont="1" applyFill="1" applyBorder="1">
      <alignment vertical="center"/>
    </xf>
    <xf numFmtId="0" fontId="12" fillId="18" borderId="407" xfId="0" applyFont="1" applyFill="1" applyBorder="1">
      <alignment vertical="center"/>
    </xf>
    <xf numFmtId="0" fontId="12" fillId="18" borderId="0" xfId="0" applyFont="1" applyFill="1">
      <alignment vertical="center"/>
    </xf>
    <xf numFmtId="0" fontId="12" fillId="18" borderId="399" xfId="0" applyFont="1" applyFill="1" applyBorder="1">
      <alignment vertical="center"/>
    </xf>
    <xf numFmtId="190" fontId="12" fillId="18" borderId="397" xfId="0" applyNumberFormat="1" applyFont="1" applyFill="1" applyBorder="1" applyAlignment="1">
      <alignment horizontal="left" vertical="center"/>
    </xf>
    <xf numFmtId="191" fontId="12" fillId="18" borderId="397" xfId="0" applyNumberFormat="1" applyFont="1" applyFill="1" applyBorder="1" applyAlignment="1">
      <alignment horizontal="left" vertical="center"/>
    </xf>
    <xf numFmtId="0" fontId="49" fillId="0" borderId="376" xfId="4" applyFont="1" applyBorder="1" applyAlignment="1">
      <alignment horizontal="left" vertical="center" wrapText="1"/>
    </xf>
    <xf numFmtId="0" fontId="63" fillId="0" borderId="0" xfId="4" applyFont="1">
      <alignment vertical="center"/>
    </xf>
    <xf numFmtId="0" fontId="82" fillId="0" borderId="375" xfId="4" applyFont="1" applyBorder="1" applyAlignment="1">
      <alignment horizontal="left" vertical="center"/>
    </xf>
    <xf numFmtId="0" fontId="10" fillId="0" borderId="0" xfId="3" applyFont="1" applyFill="1" applyAlignment="1" applyProtection="1">
      <alignment horizontal="center" vertical="center"/>
    </xf>
    <xf numFmtId="0" fontId="11" fillId="3" borderId="0" xfId="3" applyFont="1" applyFill="1" applyAlignment="1" applyProtection="1">
      <alignment horizontal="center" vertical="center"/>
    </xf>
    <xf numFmtId="0" fontId="5" fillId="4" borderId="0" xfId="0" applyFont="1" applyFill="1" applyAlignment="1">
      <alignment horizontal="left" vertical="center"/>
    </xf>
    <xf numFmtId="0" fontId="1" fillId="0" borderId="0" xfId="0" applyFont="1" applyAlignment="1">
      <alignment horizontal="center" vertical="center"/>
    </xf>
    <xf numFmtId="0" fontId="12" fillId="5" borderId="1" xfId="0" applyFont="1" applyFill="1" applyBorder="1" applyAlignment="1">
      <alignment horizontal="left" vertical="center"/>
    </xf>
    <xf numFmtId="0" fontId="12" fillId="5" borderId="2" xfId="0" applyFont="1" applyFill="1" applyBorder="1" applyAlignment="1">
      <alignment horizontal="left" vertical="center"/>
    </xf>
    <xf numFmtId="0" fontId="12" fillId="5" borderId="3" xfId="0" applyFont="1" applyFill="1" applyBorder="1" applyAlignment="1">
      <alignment horizontal="left" vertical="center"/>
    </xf>
    <xf numFmtId="0" fontId="1" fillId="5" borderId="5" xfId="0" applyFont="1" applyFill="1" applyBorder="1" applyAlignment="1">
      <alignment horizontal="left" vertical="center"/>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9" xfId="0" applyFont="1" applyBorder="1" applyAlignment="1">
      <alignment horizontal="center" vertical="center" shrinkToFit="1"/>
    </xf>
    <xf numFmtId="0" fontId="5" fillId="2" borderId="0" xfId="0" applyFont="1" applyFill="1" applyAlignment="1">
      <alignment horizontal="center" vertical="center"/>
    </xf>
    <xf numFmtId="0" fontId="8" fillId="0" borderId="0" xfId="0" applyFont="1" applyAlignment="1">
      <alignment horizontal="center" vertical="center" shrinkToFit="1"/>
    </xf>
    <xf numFmtId="0" fontId="7" fillId="0" borderId="0" xfId="0" applyFont="1" applyAlignment="1">
      <alignment horizontal="center" vertical="center" shrinkToFit="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9" xfId="0" applyFont="1" applyBorder="1" applyAlignment="1">
      <alignment horizontal="left" vertical="center" shrinkToFit="1"/>
    </xf>
    <xf numFmtId="0" fontId="4" fillId="5" borderId="5" xfId="3" applyFill="1" applyBorder="1" applyAlignment="1" applyProtection="1">
      <alignment horizontal="left" vertical="center"/>
    </xf>
    <xf numFmtId="0" fontId="4" fillId="5" borderId="6" xfId="3" applyFill="1" applyBorder="1" applyAlignment="1" applyProtection="1">
      <alignment horizontal="left" vertical="center"/>
    </xf>
    <xf numFmtId="0" fontId="4" fillId="5" borderId="7" xfId="3" applyFill="1" applyBorder="1" applyAlignment="1" applyProtection="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176" fontId="1" fillId="6" borderId="11" xfId="0" applyNumberFormat="1" applyFont="1" applyFill="1" applyBorder="1" applyAlignment="1" applyProtection="1">
      <alignment horizontal="left" vertical="center"/>
      <protection locked="0"/>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4" fillId="0" borderId="6" xfId="3" applyBorder="1" applyAlignment="1" applyProtection="1">
      <alignment horizontal="left" vertical="center"/>
    </xf>
    <xf numFmtId="0" fontId="4" fillId="0" borderId="7" xfId="3" applyBorder="1" applyAlignment="1" applyProtection="1">
      <alignment horizontal="left" vertical="center"/>
    </xf>
    <xf numFmtId="0" fontId="0" fillId="5" borderId="5" xfId="0" applyFill="1" applyBorder="1" applyAlignment="1">
      <alignment horizontal="left" vertical="center"/>
    </xf>
    <xf numFmtId="0" fontId="2" fillId="0" borderId="6"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5" xfId="0" applyFont="1" applyBorder="1" applyAlignment="1">
      <alignment horizontal="center" vertical="center" shrinkToFit="1"/>
    </xf>
    <xf numFmtId="0" fontId="12" fillId="7" borderId="21" xfId="0" applyFont="1" applyFill="1" applyBorder="1" applyAlignment="1">
      <alignment horizontal="left" vertical="center"/>
    </xf>
    <xf numFmtId="0" fontId="12" fillId="7" borderId="22" xfId="0" applyFont="1" applyFill="1" applyBorder="1" applyAlignment="1">
      <alignment horizontal="left" vertical="center"/>
    </xf>
    <xf numFmtId="0" fontId="12" fillId="7" borderId="23" xfId="0" applyFont="1" applyFill="1" applyBorder="1" applyAlignment="1">
      <alignment horizontal="left" vertical="center"/>
    </xf>
    <xf numFmtId="0" fontId="1" fillId="0" borderId="25" xfId="0" applyFont="1" applyBorder="1" applyAlignment="1">
      <alignment horizontal="left" vertical="top"/>
    </xf>
    <xf numFmtId="0" fontId="0" fillId="0" borderId="0" xfId="0" applyAlignment="1">
      <alignment horizontal="left" vertical="top"/>
    </xf>
    <xf numFmtId="0" fontId="0" fillId="0" borderId="26" xfId="0" applyBorder="1" applyAlignment="1">
      <alignment horizontal="left" vertical="top"/>
    </xf>
    <xf numFmtId="0" fontId="1" fillId="0" borderId="27" xfId="0" applyFont="1"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49" fontId="0" fillId="6" borderId="27" xfId="0" applyNumberFormat="1" applyFill="1" applyBorder="1" applyAlignment="1" applyProtection="1">
      <alignment horizontal="left" vertical="center"/>
      <protection locked="0"/>
    </xf>
    <xf numFmtId="49" fontId="1" fillId="6" borderId="28" xfId="0" applyNumberFormat="1" applyFont="1" applyFill="1" applyBorder="1" applyAlignment="1" applyProtection="1">
      <alignment horizontal="left" vertical="center"/>
      <protection locked="0"/>
    </xf>
    <xf numFmtId="49" fontId="1" fillId="6" borderId="29" xfId="0" applyNumberFormat="1" applyFont="1" applyFill="1" applyBorder="1" applyAlignment="1" applyProtection="1">
      <alignment horizontal="left" vertical="center"/>
      <protection locked="0"/>
    </xf>
    <xf numFmtId="0" fontId="2" fillId="0" borderId="5" xfId="0" applyFont="1" applyBorder="1" applyAlignment="1">
      <alignment horizontal="left" vertical="center"/>
    </xf>
    <xf numFmtId="0" fontId="2" fillId="0" borderId="6" xfId="0" applyFont="1" applyBorder="1" applyAlignment="1">
      <alignment horizontal="left" vertical="center"/>
    </xf>
    <xf numFmtId="49" fontId="13" fillId="0" borderId="6" xfId="0" applyNumberFormat="1" applyFont="1" applyBorder="1" applyAlignment="1">
      <alignment horizontal="left" vertical="center"/>
    </xf>
    <xf numFmtId="49" fontId="13" fillId="0" borderId="30" xfId="0" applyNumberFormat="1" applyFont="1" applyBorder="1" applyAlignment="1">
      <alignment horizontal="left" vertical="center"/>
    </xf>
    <xf numFmtId="0" fontId="1" fillId="0" borderId="5" xfId="0" applyFont="1" applyBorder="1" applyAlignment="1">
      <alignment horizontal="left" vertical="center"/>
    </xf>
    <xf numFmtId="49" fontId="0" fillId="6" borderId="5" xfId="0" applyNumberFormat="1" applyFill="1" applyBorder="1" applyAlignment="1" applyProtection="1">
      <alignment horizontal="left" vertical="center"/>
      <protection locked="0"/>
    </xf>
    <xf numFmtId="49" fontId="1" fillId="6" borderId="6" xfId="0" applyNumberFormat="1" applyFont="1" applyFill="1" applyBorder="1" applyAlignment="1" applyProtection="1">
      <alignment horizontal="left" vertical="center"/>
      <protection locked="0"/>
    </xf>
    <xf numFmtId="49" fontId="1" fillId="6" borderId="30" xfId="0" applyNumberFormat="1" applyFont="1" applyFill="1" applyBorder="1" applyAlignment="1" applyProtection="1">
      <alignment horizontal="left" vertical="center"/>
      <protection locked="0"/>
    </xf>
    <xf numFmtId="0" fontId="4" fillId="5" borderId="13" xfId="3" applyFill="1" applyBorder="1" applyAlignment="1" applyProtection="1">
      <alignment horizontal="left" vertical="center"/>
    </xf>
    <xf numFmtId="0" fontId="4" fillId="0" borderId="14" xfId="3" applyBorder="1" applyAlignment="1" applyProtection="1">
      <alignment horizontal="left" vertical="center"/>
    </xf>
    <xf numFmtId="0" fontId="4" fillId="0" borderId="15" xfId="3" applyBorder="1" applyAlignment="1" applyProtection="1">
      <alignment horizontal="left" vertical="center"/>
    </xf>
    <xf numFmtId="0" fontId="1" fillId="5" borderId="13" xfId="0" applyFont="1" applyFill="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176" fontId="1" fillId="6" borderId="16" xfId="0" applyNumberFormat="1" applyFont="1" applyFill="1" applyBorder="1" applyAlignment="1" applyProtection="1">
      <alignment horizontal="left" vertical="center"/>
      <protection locked="0"/>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49" fontId="1" fillId="6" borderId="7" xfId="0" applyNumberFormat="1" applyFont="1" applyFill="1" applyBorder="1" applyAlignment="1" applyProtection="1">
      <alignment horizontal="left" vertical="center"/>
      <protection locked="0"/>
    </xf>
    <xf numFmtId="0" fontId="13" fillId="0" borderId="30" xfId="0" applyFont="1" applyBorder="1" applyAlignment="1">
      <alignment horizontal="left" vertical="center" shrinkToFit="1"/>
    </xf>
    <xf numFmtId="0" fontId="1" fillId="0" borderId="6" xfId="0" applyFont="1" applyBorder="1" applyAlignment="1">
      <alignment horizontal="left" vertical="center"/>
    </xf>
    <xf numFmtId="0" fontId="1" fillId="0" borderId="30" xfId="0" applyFont="1" applyBorder="1" applyAlignment="1">
      <alignment horizontal="left" vertical="center"/>
    </xf>
    <xf numFmtId="49" fontId="1" fillId="6" borderId="11" xfId="0" applyNumberFormat="1" applyFont="1" applyFill="1" applyBorder="1" applyAlignment="1" applyProtection="1">
      <alignment horizontal="left" vertical="center"/>
      <protection locked="0"/>
    </xf>
    <xf numFmtId="0" fontId="1" fillId="0" borderId="11" xfId="0" applyFont="1" applyBorder="1" applyAlignment="1">
      <alignment horizontal="left" vertical="center"/>
    </xf>
    <xf numFmtId="0" fontId="1" fillId="0" borderId="31" xfId="0" applyFont="1" applyBorder="1" applyAlignment="1">
      <alignment horizontal="left" vertical="center"/>
    </xf>
    <xf numFmtId="49" fontId="0" fillId="6" borderId="11" xfId="0" applyNumberFormat="1" applyFill="1" applyBorder="1" applyAlignment="1" applyProtection="1">
      <alignment horizontal="left" vertical="center"/>
      <protection locked="0"/>
    </xf>
    <xf numFmtId="0" fontId="0" fillId="0" borderId="11" xfId="0" applyBorder="1" applyAlignment="1">
      <alignment horizontal="left" vertical="center"/>
    </xf>
    <xf numFmtId="0" fontId="0" fillId="0" borderId="31" xfId="0"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49" fontId="0" fillId="6" borderId="34" xfId="0" applyNumberFormat="1" applyFill="1" applyBorder="1" applyAlignment="1" applyProtection="1">
      <alignment horizontal="left" vertical="center"/>
      <protection locked="0"/>
    </xf>
    <xf numFmtId="49" fontId="1" fillId="6" borderId="35" xfId="0" applyNumberFormat="1" applyFont="1" applyFill="1" applyBorder="1" applyAlignment="1" applyProtection="1">
      <alignment horizontal="left" vertical="center"/>
      <protection locked="0"/>
    </xf>
    <xf numFmtId="49" fontId="1" fillId="6" borderId="36" xfId="0" applyNumberFormat="1" applyFont="1" applyFill="1" applyBorder="1" applyAlignment="1" applyProtection="1">
      <alignment horizontal="left" vertical="center"/>
      <protection locked="0"/>
    </xf>
    <xf numFmtId="49" fontId="8" fillId="0" borderId="35" xfId="0" applyNumberFormat="1" applyFont="1" applyBorder="1" applyAlignment="1">
      <alignment horizontal="left" vertical="center" shrinkToFit="1"/>
    </xf>
    <xf numFmtId="49" fontId="8" fillId="0" borderId="37" xfId="0" applyNumberFormat="1" applyFont="1" applyBorder="1" applyAlignment="1">
      <alignment horizontal="left" vertical="center" shrinkToFit="1"/>
    </xf>
    <xf numFmtId="0" fontId="0" fillId="8" borderId="38" xfId="0" applyFill="1" applyBorder="1" applyAlignment="1">
      <alignment horizontal="left" vertical="top" wrapText="1"/>
    </xf>
    <xf numFmtId="0" fontId="1" fillId="8" borderId="39" xfId="0" applyFont="1" applyFill="1" applyBorder="1" applyAlignment="1">
      <alignment horizontal="left" vertical="top" wrapText="1"/>
    </xf>
    <xf numFmtId="0" fontId="1" fillId="8" borderId="40" xfId="0" applyFont="1" applyFill="1" applyBorder="1" applyAlignment="1">
      <alignment horizontal="left" vertical="top" wrapText="1"/>
    </xf>
    <xf numFmtId="0" fontId="1" fillId="8" borderId="27" xfId="0" applyFont="1" applyFill="1" applyBorder="1" applyAlignment="1">
      <alignment horizontal="left" vertical="top" wrapText="1"/>
    </xf>
    <xf numFmtId="0" fontId="1" fillId="8" borderId="28" xfId="0" applyFont="1" applyFill="1" applyBorder="1" applyAlignment="1">
      <alignment horizontal="left" vertical="top" wrapText="1"/>
    </xf>
    <xf numFmtId="0" fontId="1" fillId="8" borderId="29" xfId="0" applyFont="1" applyFill="1" applyBorder="1" applyAlignment="1">
      <alignment horizontal="left" vertical="top" wrapText="1"/>
    </xf>
    <xf numFmtId="0" fontId="12" fillId="7" borderId="21" xfId="0" applyFont="1" applyFill="1" applyBorder="1" applyAlignment="1">
      <alignment horizontal="left" vertical="top"/>
    </xf>
    <xf numFmtId="0" fontId="12" fillId="7" borderId="22" xfId="0" applyFont="1" applyFill="1" applyBorder="1" applyAlignment="1">
      <alignment horizontal="left" vertical="top"/>
    </xf>
    <xf numFmtId="0" fontId="12" fillId="7" borderId="23" xfId="0" applyFont="1" applyFill="1" applyBorder="1" applyAlignment="1">
      <alignment horizontal="left" vertical="top"/>
    </xf>
    <xf numFmtId="0" fontId="1" fillId="0" borderId="28" xfId="0" applyFont="1" applyBorder="1" applyAlignment="1">
      <alignment horizontal="left" vertical="center"/>
    </xf>
    <xf numFmtId="0" fontId="1" fillId="0" borderId="29" xfId="0" applyFont="1" applyBorder="1" applyAlignment="1">
      <alignment horizontal="left" vertical="center"/>
    </xf>
    <xf numFmtId="49" fontId="0" fillId="6" borderId="8" xfId="0" applyNumberFormat="1" applyFill="1" applyBorder="1" applyAlignment="1" applyProtection="1">
      <alignment horizontal="center" vertical="center"/>
      <protection locked="0"/>
    </xf>
    <xf numFmtId="49" fontId="1" fillId="6" borderId="8" xfId="0" applyNumberFormat="1" applyFont="1" applyFill="1" applyBorder="1" applyAlignment="1" applyProtection="1">
      <alignment horizontal="center" vertical="center"/>
      <protection locked="0"/>
    </xf>
    <xf numFmtId="0" fontId="1" fillId="0" borderId="7" xfId="0" applyFont="1" applyBorder="1" applyAlignment="1">
      <alignment horizontal="left" vertical="center"/>
    </xf>
    <xf numFmtId="49" fontId="13" fillId="0" borderId="5" xfId="0" applyNumberFormat="1" applyFont="1" applyBorder="1" applyAlignment="1">
      <alignment horizontal="left" vertical="center" shrinkToFit="1"/>
    </xf>
    <xf numFmtId="49" fontId="13" fillId="0" borderId="6" xfId="0" applyNumberFormat="1" applyFont="1" applyBorder="1" applyAlignment="1">
      <alignment horizontal="left" vertical="center" shrinkToFit="1"/>
    </xf>
    <xf numFmtId="49" fontId="13" fillId="0" borderId="30" xfId="0" applyNumberFormat="1" applyFont="1" applyBorder="1" applyAlignment="1">
      <alignment horizontal="left" vertical="center" shrinkToFit="1"/>
    </xf>
    <xf numFmtId="0" fontId="1" fillId="0" borderId="13" xfId="0" applyFont="1" applyBorder="1" applyAlignment="1">
      <alignment horizontal="left" vertical="center"/>
    </xf>
    <xf numFmtId="49" fontId="0" fillId="6" borderId="13" xfId="0" applyNumberFormat="1" applyFill="1" applyBorder="1" applyAlignment="1" applyProtection="1">
      <alignment horizontal="left" vertical="center"/>
      <protection locked="0"/>
    </xf>
    <xf numFmtId="49" fontId="1" fillId="6" borderId="14" xfId="0" applyNumberFormat="1" applyFont="1" applyFill="1" applyBorder="1" applyAlignment="1" applyProtection="1">
      <alignment horizontal="left" vertical="center"/>
      <protection locked="0"/>
    </xf>
    <xf numFmtId="49" fontId="1" fillId="6" borderId="15" xfId="0" applyNumberFormat="1" applyFont="1" applyFill="1" applyBorder="1" applyAlignment="1" applyProtection="1">
      <alignment horizontal="left" vertical="center"/>
      <protection locked="0"/>
    </xf>
    <xf numFmtId="0" fontId="1" fillId="0" borderId="13" xfId="0"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49" fontId="4" fillId="6" borderId="11" xfId="3" applyNumberFormat="1" applyFill="1" applyBorder="1" applyAlignment="1" applyProtection="1">
      <alignment horizontal="left" vertical="center"/>
      <protection locked="0"/>
    </xf>
    <xf numFmtId="49" fontId="1" fillId="6" borderId="5" xfId="0" applyNumberFormat="1" applyFont="1" applyFill="1" applyBorder="1" applyAlignment="1" applyProtection="1">
      <alignment horizontal="left" vertical="center"/>
      <protection locked="0"/>
    </xf>
    <xf numFmtId="0" fontId="1" fillId="0" borderId="27" xfId="0" applyFont="1"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49" fontId="1" fillId="6" borderId="5" xfId="0" applyNumberFormat="1" applyFont="1" applyFill="1" applyBorder="1" applyAlignment="1" applyProtection="1">
      <alignment horizontal="left" vertical="center" shrinkToFit="1"/>
      <protection locked="0"/>
    </xf>
    <xf numFmtId="49" fontId="1" fillId="6" borderId="6" xfId="0" applyNumberFormat="1" applyFont="1" applyFill="1" applyBorder="1" applyAlignment="1" applyProtection="1">
      <alignment horizontal="left" vertical="center" shrinkToFit="1"/>
      <protection locked="0"/>
    </xf>
    <xf numFmtId="49" fontId="1" fillId="6" borderId="30" xfId="0" applyNumberFormat="1" applyFont="1" applyFill="1" applyBorder="1" applyAlignment="1" applyProtection="1">
      <alignment horizontal="left" vertical="center" shrinkToFit="1"/>
      <protection locked="0"/>
    </xf>
    <xf numFmtId="0" fontId="1" fillId="0" borderId="14" xfId="0" applyFont="1" applyBorder="1" applyAlignment="1">
      <alignment horizontal="left" vertical="center"/>
    </xf>
    <xf numFmtId="0" fontId="1" fillId="0" borderId="15" xfId="0" applyFont="1" applyBorder="1" applyAlignment="1">
      <alignment horizontal="left" vertical="center"/>
    </xf>
    <xf numFmtId="49" fontId="1" fillId="6" borderId="13" xfId="0" applyNumberFormat="1" applyFont="1" applyFill="1" applyBorder="1" applyAlignment="1" applyProtection="1">
      <alignment horizontal="left" vertical="center"/>
      <protection locked="0"/>
    </xf>
    <xf numFmtId="49" fontId="1" fillId="6" borderId="34" xfId="0" applyNumberFormat="1" applyFont="1" applyFill="1" applyBorder="1" applyAlignment="1" applyProtection="1">
      <alignment horizontal="left" vertical="center"/>
      <protection locked="0"/>
    </xf>
    <xf numFmtId="0" fontId="1" fillId="8" borderId="42" xfId="0" applyFont="1" applyFill="1" applyBorder="1" applyAlignment="1">
      <alignment horizontal="left" vertical="top"/>
    </xf>
    <xf numFmtId="0" fontId="1" fillId="8" borderId="22" xfId="0" applyFont="1" applyFill="1" applyBorder="1" applyAlignment="1">
      <alignment horizontal="left" vertical="top"/>
    </xf>
    <xf numFmtId="0" fontId="1" fillId="8" borderId="43" xfId="0" applyFont="1" applyFill="1" applyBorder="1" applyAlignment="1">
      <alignment horizontal="left" vertical="top"/>
    </xf>
    <xf numFmtId="49" fontId="1" fillId="6" borderId="44" xfId="0" applyNumberFormat="1" applyFont="1" applyFill="1" applyBorder="1" applyAlignment="1" applyProtection="1">
      <alignment horizontal="left" vertical="center"/>
      <protection locked="0"/>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0" xfId="0" applyFont="1" applyAlignment="1">
      <alignment horizontal="left" vertical="top"/>
    </xf>
    <xf numFmtId="0" fontId="1" fillId="0" borderId="26" xfId="0" applyFont="1" applyBorder="1" applyAlignment="1">
      <alignment horizontal="left" vertical="top"/>
    </xf>
    <xf numFmtId="0" fontId="1" fillId="0" borderId="45" xfId="0" applyFont="1" applyBorder="1" applyAlignment="1">
      <alignment horizontal="left" vertical="top"/>
    </xf>
    <xf numFmtId="0" fontId="1" fillId="0" borderId="46" xfId="0" applyFont="1" applyBorder="1" applyAlignment="1">
      <alignment horizontal="left" vertical="top"/>
    </xf>
    <xf numFmtId="0" fontId="1" fillId="0" borderId="47" xfId="0" applyFont="1" applyBorder="1" applyAlignment="1">
      <alignment horizontal="left" vertical="top"/>
    </xf>
    <xf numFmtId="49" fontId="13" fillId="0" borderId="34" xfId="0" applyNumberFormat="1" applyFont="1" applyBorder="1" applyAlignment="1">
      <alignment horizontal="left" vertical="center" shrinkToFit="1"/>
    </xf>
    <xf numFmtId="49" fontId="13" fillId="0" borderId="35" xfId="0" applyNumberFormat="1" applyFont="1" applyBorder="1" applyAlignment="1">
      <alignment horizontal="left" vertical="center" shrinkToFit="1"/>
    </xf>
    <xf numFmtId="49" fontId="13" fillId="0" borderId="37" xfId="0" applyNumberFormat="1" applyFont="1" applyBorder="1" applyAlignment="1">
      <alignment horizontal="left" vertical="center" shrinkToFit="1"/>
    </xf>
    <xf numFmtId="0" fontId="0" fillId="0" borderId="49" xfId="0"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3" fillId="6" borderId="13" xfId="0" applyFont="1" applyFill="1" applyBorder="1" applyAlignment="1" applyProtection="1">
      <alignment horizontal="center" vertical="center"/>
      <protection locked="0"/>
    </xf>
    <xf numFmtId="0" fontId="3" fillId="6" borderId="14" xfId="0" applyFont="1" applyFill="1" applyBorder="1" applyAlignment="1" applyProtection="1">
      <alignment horizontal="center" vertical="center"/>
      <protection locked="0"/>
    </xf>
    <xf numFmtId="0" fontId="3" fillId="6" borderId="15" xfId="0" applyFont="1" applyFill="1" applyBorder="1" applyAlignment="1" applyProtection="1">
      <alignment horizontal="center" vertical="center"/>
      <protection locked="0"/>
    </xf>
    <xf numFmtId="0" fontId="1" fillId="0" borderId="12" xfId="0" applyFont="1" applyBorder="1" applyAlignment="1">
      <alignment horizontal="left" vertical="center"/>
    </xf>
    <xf numFmtId="0" fontId="21" fillId="0" borderId="56" xfId="0" applyFont="1" applyBorder="1" applyAlignment="1">
      <alignment horizontal="left" vertical="center"/>
    </xf>
    <xf numFmtId="0" fontId="22" fillId="0" borderId="57" xfId="0" applyFont="1" applyBorder="1" applyAlignment="1">
      <alignment horizontal="left" vertical="center"/>
    </xf>
    <xf numFmtId="0" fontId="22" fillId="0" borderId="58" xfId="0" applyFont="1" applyBorder="1" applyAlignment="1">
      <alignment horizontal="left" vertical="center"/>
    </xf>
    <xf numFmtId="49" fontId="1" fillId="6" borderId="59" xfId="0" applyNumberFormat="1" applyFont="1" applyFill="1" applyBorder="1" applyAlignment="1" applyProtection="1">
      <alignment horizontal="center" vertical="center"/>
      <protection locked="0"/>
    </xf>
    <xf numFmtId="0" fontId="24" fillId="0" borderId="59" xfId="0" applyFont="1" applyBorder="1" applyAlignment="1">
      <alignment horizontal="left" vertical="center"/>
    </xf>
    <xf numFmtId="0" fontId="24" fillId="0" borderId="60" xfId="0" applyFont="1" applyBorder="1" applyAlignment="1">
      <alignment horizontal="left"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177" fontId="1" fillId="6" borderId="64" xfId="0" applyNumberFormat="1" applyFont="1" applyFill="1" applyBorder="1" applyAlignment="1" applyProtection="1">
      <alignment horizontal="center" vertical="center"/>
      <protection locked="0"/>
    </xf>
    <xf numFmtId="177" fontId="1" fillId="6" borderId="65" xfId="0" applyNumberFormat="1" applyFont="1" applyFill="1" applyBorder="1" applyAlignment="1" applyProtection="1">
      <alignment horizontal="center" vertical="center"/>
      <protection locked="0"/>
    </xf>
    <xf numFmtId="0" fontId="2" fillId="0" borderId="67" xfId="0" applyFont="1" applyBorder="1" applyAlignment="1">
      <alignment horizontal="left" vertical="center"/>
    </xf>
    <xf numFmtId="0" fontId="2" fillId="0" borderId="68" xfId="0" applyFont="1" applyBorder="1" applyAlignment="1">
      <alignment horizontal="left" vertical="center"/>
    </xf>
    <xf numFmtId="0" fontId="1" fillId="0" borderId="39" xfId="0" applyFont="1" applyBorder="1" applyAlignment="1">
      <alignment horizontal="left" vertical="center"/>
    </xf>
    <xf numFmtId="0" fontId="21" fillId="0" borderId="51" xfId="0" applyFont="1" applyBorder="1" applyAlignment="1">
      <alignment horizontal="left" vertical="center"/>
    </xf>
    <xf numFmtId="0" fontId="22" fillId="0" borderId="22" xfId="0" applyFont="1" applyBorder="1" applyAlignment="1">
      <alignment horizontal="left" vertical="center"/>
    </xf>
    <xf numFmtId="0" fontId="22" fillId="0" borderId="43" xfId="0" applyFont="1" applyBorder="1" applyAlignment="1">
      <alignment horizontal="left" vertical="center"/>
    </xf>
    <xf numFmtId="49" fontId="1" fillId="6" borderId="52" xfId="0" applyNumberFormat="1" applyFont="1" applyFill="1" applyBorder="1" applyAlignment="1" applyProtection="1">
      <alignment horizontal="center" vertical="center"/>
      <protection locked="0"/>
    </xf>
    <xf numFmtId="0" fontId="1" fillId="0" borderId="52" xfId="0" applyFont="1" applyBorder="1" applyAlignment="1">
      <alignment horizontal="left" vertical="center"/>
    </xf>
    <xf numFmtId="0" fontId="1" fillId="0" borderId="53" xfId="0" applyFont="1" applyBorder="1" applyAlignment="1">
      <alignment horizontal="left" vertical="center"/>
    </xf>
    <xf numFmtId="0" fontId="1" fillId="0" borderId="54" xfId="0" applyFont="1" applyBorder="1" applyAlignment="1">
      <alignment horizontal="left" vertical="center"/>
    </xf>
    <xf numFmtId="178" fontId="83" fillId="6" borderId="433" xfId="0" applyNumberFormat="1" applyFont="1" applyFill="1" applyBorder="1" applyAlignment="1" applyProtection="1">
      <alignment horizontal="center" vertical="center"/>
      <protection locked="0"/>
    </xf>
    <xf numFmtId="178" fontId="84" fillId="6" borderId="433" xfId="0" applyNumberFormat="1" applyFont="1" applyFill="1" applyBorder="1" applyAlignment="1" applyProtection="1">
      <alignment horizontal="center" vertical="center"/>
      <protection locked="0"/>
    </xf>
    <xf numFmtId="178" fontId="83" fillId="12" borderId="160" xfId="0" applyNumberFormat="1" applyFont="1" applyFill="1" applyBorder="1" applyAlignment="1" applyProtection="1">
      <alignment horizontal="center" vertical="center"/>
      <protection locked="0"/>
    </xf>
    <xf numFmtId="178" fontId="83" fillId="12" borderId="158" xfId="0" applyNumberFormat="1" applyFont="1" applyFill="1" applyBorder="1" applyAlignment="1" applyProtection="1">
      <alignment horizontal="center" vertical="center"/>
      <protection locked="0"/>
    </xf>
    <xf numFmtId="178" fontId="83" fillId="12" borderId="161" xfId="0" applyNumberFormat="1" applyFont="1" applyFill="1" applyBorder="1" applyAlignment="1" applyProtection="1">
      <alignment horizontal="center" vertical="center"/>
      <protection locked="0"/>
    </xf>
    <xf numFmtId="0" fontId="21" fillId="0" borderId="72" xfId="0" applyFont="1" applyBorder="1" applyAlignment="1">
      <alignment horizontal="left" vertical="center"/>
    </xf>
    <xf numFmtId="0" fontId="22" fillId="0" borderId="62" xfId="0" applyFont="1" applyBorder="1" applyAlignment="1">
      <alignment horizontal="left" vertical="center"/>
    </xf>
    <xf numFmtId="0" fontId="22" fillId="0" borderId="63" xfId="0" applyFont="1" applyBorder="1" applyAlignment="1">
      <alignment horizontal="left" vertical="center"/>
    </xf>
    <xf numFmtId="0" fontId="1" fillId="0" borderId="8" xfId="0" applyFont="1" applyBorder="1" applyAlignment="1">
      <alignment horizontal="left" vertical="center"/>
    </xf>
    <xf numFmtId="0" fontId="1" fillId="0" borderId="73" xfId="0" applyFont="1" applyBorder="1" applyAlignment="1">
      <alignment horizontal="left" vertical="center"/>
    </xf>
    <xf numFmtId="179" fontId="1" fillId="5" borderId="34" xfId="0" applyNumberFormat="1" applyFont="1" applyFill="1" applyBorder="1" applyAlignment="1">
      <alignment horizontal="center" vertical="center"/>
    </xf>
    <xf numFmtId="179" fontId="1" fillId="5" borderId="35" xfId="0" applyNumberFormat="1" applyFont="1" applyFill="1" applyBorder="1" applyAlignment="1">
      <alignment horizontal="center"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7" xfId="0" applyFont="1" applyBorder="1" applyAlignment="1">
      <alignment horizontal="left"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177" fontId="1" fillId="5" borderId="64" xfId="0" applyNumberFormat="1" applyFont="1" applyFill="1" applyBorder="1" applyAlignment="1">
      <alignment horizontal="center" vertical="center"/>
    </xf>
    <xf numFmtId="177" fontId="1" fillId="5" borderId="65" xfId="0" applyNumberFormat="1" applyFont="1" applyFill="1" applyBorder="1" applyAlignment="1">
      <alignment horizontal="center" vertical="center"/>
    </xf>
    <xf numFmtId="0" fontId="1" fillId="0" borderId="74" xfId="0" applyFont="1" applyBorder="1" applyAlignment="1">
      <alignment horizontal="left" vertical="center"/>
    </xf>
    <xf numFmtId="0" fontId="1" fillId="0" borderId="75" xfId="0" applyFont="1" applyBorder="1" applyAlignment="1">
      <alignment horizontal="left" vertical="center"/>
    </xf>
    <xf numFmtId="0" fontId="1" fillId="0" borderId="76" xfId="0" applyFont="1" applyBorder="1" applyAlignment="1">
      <alignment horizontal="left" vertical="center"/>
    </xf>
    <xf numFmtId="177" fontId="1" fillId="6" borderId="77" xfId="0" applyNumberFormat="1" applyFont="1" applyFill="1" applyBorder="1" applyAlignment="1" applyProtection="1">
      <alignment horizontal="right" vertical="center"/>
      <protection locked="0"/>
    </xf>
    <xf numFmtId="177" fontId="1" fillId="6" borderId="75" xfId="0" applyNumberFormat="1" applyFont="1" applyFill="1" applyBorder="1" applyAlignment="1" applyProtection="1">
      <alignment horizontal="right" vertical="center"/>
      <protection locked="0"/>
    </xf>
    <xf numFmtId="0" fontId="2" fillId="0" borderId="77" xfId="0" applyFont="1" applyBorder="1" applyAlignment="1">
      <alignment horizontal="left" vertical="center"/>
    </xf>
    <xf numFmtId="0" fontId="2" fillId="0" borderId="75" xfId="0" applyFont="1" applyBorder="1" applyAlignment="1">
      <alignment horizontal="left" vertical="center"/>
    </xf>
    <xf numFmtId="0" fontId="8" fillId="0" borderId="75" xfId="0" applyFont="1" applyBorder="1" applyAlignment="1">
      <alignment horizontal="left" vertical="center"/>
    </xf>
    <xf numFmtId="0" fontId="8" fillId="0" borderId="78" xfId="0" applyFont="1" applyBorder="1" applyAlignment="1">
      <alignment horizontal="left" vertical="center"/>
    </xf>
    <xf numFmtId="0" fontId="1" fillId="7" borderId="24" xfId="0" applyFont="1" applyFill="1" applyBorder="1" applyAlignment="1">
      <alignment horizontal="left" vertical="center"/>
    </xf>
    <xf numFmtId="0" fontId="1" fillId="7" borderId="0" xfId="0" applyFont="1" applyFill="1" applyAlignment="1">
      <alignment horizontal="left" vertical="center"/>
    </xf>
    <xf numFmtId="0" fontId="1" fillId="7" borderId="79" xfId="0" applyFont="1" applyFill="1" applyBorder="1" applyAlignment="1">
      <alignment horizontal="left" vertical="center"/>
    </xf>
    <xf numFmtId="177" fontId="1" fillId="6" borderId="5" xfId="0" applyNumberFormat="1" applyFont="1" applyFill="1" applyBorder="1" applyAlignment="1" applyProtection="1">
      <alignment horizontal="right" vertical="center"/>
      <protection locked="0"/>
    </xf>
    <xf numFmtId="177" fontId="1" fillId="6" borderId="6" xfId="0" applyNumberFormat="1" applyFont="1" applyFill="1" applyBorder="1" applyAlignment="1" applyProtection="1">
      <alignment horizontal="right" vertical="center"/>
      <protection locked="0"/>
    </xf>
    <xf numFmtId="0" fontId="8" fillId="0" borderId="6" xfId="0" applyFont="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80" xfId="0" applyFont="1" applyBorder="1" applyAlignment="1">
      <alignment horizontal="center" vertical="center"/>
    </xf>
    <xf numFmtId="0" fontId="1" fillId="0" borderId="25" xfId="0" applyFont="1" applyBorder="1" applyAlignment="1">
      <alignment horizontal="center" vertical="center"/>
    </xf>
    <xf numFmtId="0" fontId="1" fillId="0" borderId="79"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82" xfId="0" applyFont="1" applyBorder="1" applyAlignment="1">
      <alignment horizontal="center" vertical="center"/>
    </xf>
    <xf numFmtId="0" fontId="0" fillId="5" borderId="5" xfId="0" applyFill="1" applyBorder="1" applyAlignment="1">
      <alignment horizontal="right" vertical="center" wrapText="1" shrinkToFit="1"/>
    </xf>
    <xf numFmtId="0" fontId="1" fillId="5" borderId="6" xfId="0" applyFont="1" applyFill="1" applyBorder="1" applyAlignment="1">
      <alignment horizontal="right" vertical="center" shrinkToFit="1"/>
    </xf>
    <xf numFmtId="0" fontId="1" fillId="5" borderId="7" xfId="0" applyFont="1" applyFill="1" applyBorder="1" applyAlignment="1">
      <alignment horizontal="right" vertical="center" shrinkToFit="1"/>
    </xf>
    <xf numFmtId="0" fontId="1" fillId="5" borderId="5" xfId="0" applyFont="1" applyFill="1" applyBorder="1" applyAlignment="1">
      <alignment horizontal="right" vertical="center"/>
    </xf>
    <xf numFmtId="0" fontId="1" fillId="5" borderId="6" xfId="0" applyFont="1" applyFill="1" applyBorder="1" applyAlignment="1">
      <alignment horizontal="right" vertical="center"/>
    </xf>
    <xf numFmtId="179" fontId="1" fillId="5" borderId="5" xfId="0" applyNumberFormat="1" applyFont="1" applyFill="1" applyBorder="1" applyAlignment="1">
      <alignment horizontal="right" vertical="center"/>
    </xf>
    <xf numFmtId="179" fontId="1" fillId="5" borderId="6" xfId="0" applyNumberFormat="1" applyFont="1" applyFill="1" applyBorder="1" applyAlignment="1">
      <alignment horizontal="right" vertical="center"/>
    </xf>
    <xf numFmtId="0" fontId="8" fillId="0" borderId="5" xfId="0" applyFont="1" applyBorder="1" applyAlignment="1">
      <alignment horizontal="left" vertical="center"/>
    </xf>
    <xf numFmtId="0" fontId="0" fillId="0" borderId="13" xfId="0" applyBorder="1" applyAlignment="1">
      <alignment horizontal="lef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0" fillId="0" borderId="34" xfId="0" applyBorder="1" applyAlignment="1">
      <alignment horizontal="center" vertical="center"/>
    </xf>
    <xf numFmtId="0" fontId="1" fillId="0" borderId="35" xfId="0" applyFont="1" applyBorder="1" applyAlignment="1">
      <alignment horizontal="center" vertical="center"/>
    </xf>
    <xf numFmtId="179" fontId="1" fillId="5" borderId="34" xfId="0" applyNumberFormat="1" applyFont="1" applyFill="1" applyBorder="1" applyAlignment="1">
      <alignment horizontal="right" vertical="center"/>
    </xf>
    <xf numFmtId="179" fontId="1" fillId="5" borderId="35" xfId="0" applyNumberFormat="1" applyFont="1" applyFill="1" applyBorder="1" applyAlignment="1">
      <alignment horizontal="right" vertical="center"/>
    </xf>
    <xf numFmtId="177" fontId="1" fillId="5" borderId="5" xfId="0" applyNumberFormat="1" applyFont="1" applyFill="1" applyBorder="1" applyAlignment="1">
      <alignment horizontal="right" vertical="center"/>
    </xf>
    <xf numFmtId="177" fontId="1" fillId="5" borderId="6" xfId="0" applyNumberFormat="1" applyFont="1" applyFill="1" applyBorder="1" applyAlignment="1">
      <alignment horizontal="right" vertical="center"/>
    </xf>
    <xf numFmtId="0" fontId="28" fillId="0" borderId="5" xfId="0" applyFont="1" applyBorder="1" applyAlignment="1">
      <alignment horizontal="left" vertical="center"/>
    </xf>
    <xf numFmtId="0" fontId="28" fillId="0" borderId="6" xfId="0" applyFont="1" applyBorder="1" applyAlignment="1">
      <alignment horizontal="left" vertical="center"/>
    </xf>
    <xf numFmtId="0" fontId="2" fillId="0" borderId="7" xfId="0" applyFont="1" applyBorder="1" applyAlignment="1">
      <alignment horizontal="left" vertical="center"/>
    </xf>
    <xf numFmtId="0" fontId="1" fillId="0" borderId="13" xfId="0" applyFont="1" applyBorder="1" applyAlignment="1">
      <alignment horizontal="left" vertical="center" shrinkToFit="1"/>
    </xf>
    <xf numFmtId="0" fontId="1" fillId="0" borderId="6" xfId="0" applyFont="1" applyBorder="1" applyAlignment="1">
      <alignment horizontal="left" vertical="center" shrinkToFit="1"/>
    </xf>
    <xf numFmtId="0" fontId="1" fillId="0" borderId="7" xfId="0" applyFont="1" applyBorder="1" applyAlignment="1">
      <alignment horizontal="left" vertical="center" shrinkToFit="1"/>
    </xf>
    <xf numFmtId="179" fontId="1" fillId="5" borderId="27" xfId="0" applyNumberFormat="1" applyFont="1" applyFill="1" applyBorder="1" applyAlignment="1">
      <alignment horizontal="right" vertical="center"/>
    </xf>
    <xf numFmtId="179" fontId="1" fillId="5" borderId="28" xfId="0" applyNumberFormat="1" applyFont="1" applyFill="1" applyBorder="1" applyAlignment="1">
      <alignment horizontal="right" vertical="center"/>
    </xf>
    <xf numFmtId="0" fontId="1" fillId="0" borderId="87" xfId="0" applyFont="1" applyBorder="1" applyAlignment="1">
      <alignment horizontal="left" vertical="center"/>
    </xf>
    <xf numFmtId="0" fontId="1" fillId="0" borderId="88" xfId="0" applyFont="1" applyBorder="1" applyAlignment="1">
      <alignment horizontal="left" vertical="center"/>
    </xf>
    <xf numFmtId="49" fontId="12" fillId="6" borderId="87" xfId="1" applyNumberFormat="1" applyFont="1" applyFill="1" applyBorder="1" applyAlignment="1" applyProtection="1">
      <alignment horizontal="center" vertical="center"/>
      <protection locked="0"/>
    </xf>
    <xf numFmtId="49" fontId="12" fillId="6" borderId="88" xfId="1" applyNumberFormat="1" applyFont="1" applyFill="1" applyBorder="1" applyAlignment="1" applyProtection="1">
      <alignment horizontal="center" vertical="center"/>
      <protection locked="0"/>
    </xf>
    <xf numFmtId="49" fontId="12" fillId="6" borderId="89" xfId="1" applyNumberFormat="1" applyFont="1" applyFill="1" applyBorder="1" applyAlignment="1" applyProtection="1">
      <alignment horizontal="center" vertical="center"/>
      <protection locked="0"/>
    </xf>
    <xf numFmtId="0" fontId="0" fillId="0" borderId="90" xfId="0" applyBorder="1" applyAlignment="1">
      <alignment horizontal="left" vertical="center"/>
    </xf>
    <xf numFmtId="0" fontId="1" fillId="0" borderId="90" xfId="0" applyFont="1" applyBorder="1" applyAlignment="1">
      <alignment horizontal="left" vertical="center"/>
    </xf>
    <xf numFmtId="0" fontId="1" fillId="0" borderId="91" xfId="0" applyFont="1" applyBorder="1" applyAlignment="1">
      <alignment horizontal="left" vertical="center"/>
    </xf>
    <xf numFmtId="0" fontId="3" fillId="0" borderId="92" xfId="0" applyFont="1" applyBorder="1" applyAlignment="1">
      <alignment horizontal="left" vertical="center"/>
    </xf>
    <xf numFmtId="0" fontId="3" fillId="0" borderId="93" xfId="0" applyFont="1" applyBorder="1" applyAlignment="1">
      <alignment horizontal="left" vertical="center"/>
    </xf>
    <xf numFmtId="0" fontId="3" fillId="0" borderId="94" xfId="0" applyFont="1" applyBorder="1" applyAlignment="1">
      <alignment horizontal="left" vertical="center"/>
    </xf>
    <xf numFmtId="0" fontId="1" fillId="0" borderId="0" xfId="0" applyFont="1" applyAlignment="1">
      <alignment horizontal="left" vertical="top" wrapText="1"/>
    </xf>
    <xf numFmtId="0" fontId="1" fillId="0" borderId="96" xfId="0" applyFont="1" applyBorder="1" applyAlignment="1">
      <alignment horizontal="left" vertical="top"/>
    </xf>
    <xf numFmtId="0" fontId="1" fillId="0" borderId="99" xfId="0" applyFont="1" applyBorder="1" applyAlignment="1">
      <alignment horizontal="left" vertical="top"/>
    </xf>
    <xf numFmtId="0" fontId="1" fillId="0" borderId="100" xfId="0" applyFont="1" applyBorder="1" applyAlignment="1">
      <alignment horizontal="left" vertical="top"/>
    </xf>
    <xf numFmtId="0" fontId="1" fillId="0" borderId="101" xfId="0" applyFont="1" applyBorder="1" applyAlignment="1">
      <alignment horizontal="left" vertical="center"/>
    </xf>
    <xf numFmtId="0" fontId="1" fillId="0" borderId="102" xfId="0" applyFont="1" applyBorder="1" applyAlignment="1">
      <alignment horizontal="left" vertical="center"/>
    </xf>
    <xf numFmtId="0" fontId="1" fillId="0" borderId="103" xfId="0" applyFont="1" applyBorder="1" applyAlignment="1">
      <alignment horizontal="left" vertical="center"/>
    </xf>
    <xf numFmtId="177" fontId="1" fillId="5" borderId="104" xfId="0" applyNumberFormat="1" applyFont="1" applyFill="1" applyBorder="1" applyAlignment="1">
      <alignment horizontal="center" vertical="center"/>
    </xf>
    <xf numFmtId="177" fontId="1" fillId="5" borderId="105" xfId="0" applyNumberFormat="1" applyFont="1" applyFill="1" applyBorder="1" applyAlignment="1">
      <alignment horizontal="center" vertical="center"/>
    </xf>
    <xf numFmtId="177" fontId="1" fillId="5" borderId="106" xfId="0" applyNumberFormat="1" applyFont="1" applyFill="1" applyBorder="1" applyAlignment="1">
      <alignment horizontal="center" vertical="center"/>
    </xf>
    <xf numFmtId="0" fontId="1" fillId="0" borderId="107" xfId="0" applyFont="1" applyBorder="1" applyAlignment="1">
      <alignment vertical="center" shrinkToFit="1"/>
    </xf>
    <xf numFmtId="0" fontId="1" fillId="0" borderId="108" xfId="0" applyFont="1" applyBorder="1" applyAlignment="1">
      <alignment vertical="center" shrinkToFit="1"/>
    </xf>
    <xf numFmtId="0" fontId="1" fillId="0" borderId="109" xfId="0" applyFont="1" applyBorder="1" applyAlignment="1">
      <alignment vertical="center" shrinkToFit="1"/>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0" fontId="25" fillId="0" borderId="78" xfId="0" applyFont="1" applyBorder="1" applyAlignment="1">
      <alignment horizontal="center" vertical="center"/>
    </xf>
    <xf numFmtId="0" fontId="25" fillId="7" borderId="84" xfId="0" applyFont="1" applyFill="1" applyBorder="1" applyAlignment="1">
      <alignment horizontal="center" vertical="center"/>
    </xf>
    <xf numFmtId="0" fontId="1" fillId="0" borderId="45" xfId="0" applyFont="1" applyBorder="1" applyAlignment="1">
      <alignment horizontal="right" vertical="center"/>
    </xf>
    <xf numFmtId="0" fontId="1" fillId="0" borderId="46" xfId="0" applyFont="1" applyBorder="1" applyAlignment="1">
      <alignment horizontal="right" vertical="center"/>
    </xf>
    <xf numFmtId="0" fontId="1" fillId="0" borderId="47" xfId="0" applyFont="1" applyBorder="1" applyAlignment="1">
      <alignment horizontal="right" vertical="center"/>
    </xf>
    <xf numFmtId="177" fontId="29" fillId="5" borderId="45" xfId="1" applyNumberFormat="1" applyFont="1" applyFill="1" applyBorder="1" applyAlignment="1" applyProtection="1">
      <alignment horizontal="center" vertical="center"/>
    </xf>
    <xf numFmtId="177" fontId="29" fillId="5" borderId="46" xfId="1" applyNumberFormat="1" applyFont="1" applyFill="1" applyBorder="1" applyAlignment="1" applyProtection="1">
      <alignment horizontal="center" vertical="center"/>
    </xf>
    <xf numFmtId="177" fontId="29" fillId="5" borderId="47" xfId="1" applyNumberFormat="1" applyFont="1" applyFill="1" applyBorder="1" applyAlignment="1" applyProtection="1">
      <alignment horizontal="center" vertical="center"/>
    </xf>
    <xf numFmtId="0" fontId="1" fillId="0" borderId="45" xfId="0" applyFont="1" applyBorder="1" applyAlignment="1">
      <alignment horizontal="left" vertical="center"/>
    </xf>
    <xf numFmtId="0" fontId="1" fillId="0" borderId="46" xfId="0" applyFont="1" applyBorder="1" applyAlignment="1">
      <alignment horizontal="left" vertical="center"/>
    </xf>
    <xf numFmtId="0" fontId="1" fillId="0" borderId="82" xfId="0" applyFont="1" applyBorder="1" applyAlignment="1">
      <alignment horizontal="left" vertical="center"/>
    </xf>
    <xf numFmtId="0" fontId="1" fillId="7" borderId="21" xfId="0" applyFont="1" applyFill="1" applyBorder="1" applyAlignment="1">
      <alignment horizontal="left" vertical="center"/>
    </xf>
    <xf numFmtId="0" fontId="1" fillId="7" borderId="39" xfId="0" applyFont="1" applyFill="1" applyBorder="1" applyAlignment="1">
      <alignment horizontal="left" vertical="center"/>
    </xf>
    <xf numFmtId="0" fontId="1" fillId="7" borderId="110" xfId="0" applyFont="1" applyFill="1" applyBorder="1" applyAlignment="1">
      <alignment horizontal="left" vertical="center"/>
    </xf>
    <xf numFmtId="0" fontId="1" fillId="7" borderId="111" xfId="0" applyFont="1" applyFill="1" applyBorder="1" applyAlignment="1">
      <alignment horizontal="left" vertical="center"/>
    </xf>
    <xf numFmtId="0" fontId="1" fillId="0" borderId="112" xfId="0" applyFont="1" applyBorder="1" applyAlignment="1">
      <alignment horizontal="center" vertical="center"/>
    </xf>
    <xf numFmtId="0" fontId="1" fillId="0" borderId="112" xfId="0" applyFont="1" applyBorder="1" applyAlignment="1">
      <alignment horizontal="center" vertical="center" shrinkToFit="1"/>
    </xf>
    <xf numFmtId="0" fontId="1" fillId="0" borderId="92" xfId="0" applyFont="1" applyBorder="1" applyAlignment="1">
      <alignment horizontal="left" vertical="center"/>
    </xf>
    <xf numFmtId="0" fontId="1" fillId="0" borderId="93" xfId="0" applyFont="1" applyBorder="1" applyAlignment="1">
      <alignment horizontal="left" vertical="center"/>
    </xf>
    <xf numFmtId="0" fontId="1" fillId="0" borderId="113" xfId="0" applyFont="1" applyBorder="1" applyAlignment="1">
      <alignment horizontal="left" vertical="center"/>
    </xf>
    <xf numFmtId="0" fontId="1" fillId="0" borderId="112" xfId="0" applyFont="1" applyBorder="1" applyAlignment="1">
      <alignment horizontal="left" vertical="center"/>
    </xf>
    <xf numFmtId="177" fontId="12" fillId="6" borderId="112" xfId="1" applyNumberFormat="1" applyFont="1" applyFill="1" applyBorder="1" applyAlignment="1" applyProtection="1">
      <alignment horizontal="right" vertical="center"/>
      <protection locked="0"/>
    </xf>
    <xf numFmtId="0" fontId="29" fillId="0" borderId="114" xfId="0" applyFont="1" applyBorder="1" applyAlignment="1">
      <alignment horizontal="center" vertical="center"/>
    </xf>
    <xf numFmtId="177" fontId="12" fillId="5" borderId="112" xfId="1" applyNumberFormat="1" applyFont="1" applyFill="1" applyBorder="1" applyAlignment="1" applyProtection="1">
      <alignment horizontal="right" vertical="center"/>
    </xf>
    <xf numFmtId="0" fontId="1" fillId="0" borderId="95" xfId="0" applyFont="1" applyBorder="1" applyAlignment="1">
      <alignment horizontal="left" vertical="center"/>
    </xf>
    <xf numFmtId="0" fontId="1" fillId="0" borderId="0" xfId="0" applyFont="1" applyAlignment="1">
      <alignment horizontal="left" vertical="center"/>
    </xf>
    <xf numFmtId="0" fontId="1" fillId="0" borderId="79" xfId="0" applyFont="1" applyBorder="1" applyAlignment="1">
      <alignment horizontal="left" vertical="center"/>
    </xf>
    <xf numFmtId="0" fontId="1" fillId="0" borderId="115" xfId="0" applyFont="1" applyBorder="1" applyAlignment="1">
      <alignment horizontal="center" vertical="center"/>
    </xf>
    <xf numFmtId="177" fontId="12" fillId="0" borderId="115" xfId="1" applyNumberFormat="1" applyFont="1" applyBorder="1" applyAlignment="1" applyProtection="1">
      <alignment horizontal="right" vertical="center"/>
    </xf>
    <xf numFmtId="177" fontId="1" fillId="0" borderId="115" xfId="0" applyNumberFormat="1" applyFont="1" applyBorder="1" applyAlignment="1">
      <alignment horizontal="center" vertical="center"/>
    </xf>
    <xf numFmtId="177" fontId="12" fillId="5" borderId="115" xfId="1" applyNumberFormat="1" applyFont="1" applyFill="1" applyBorder="1" applyAlignment="1" applyProtection="1">
      <alignment horizontal="right" vertical="center"/>
    </xf>
    <xf numFmtId="177" fontId="12" fillId="0" borderId="115" xfId="0" applyNumberFormat="1" applyFont="1" applyBorder="1" applyAlignment="1">
      <alignment horizontal="right" vertical="center"/>
    </xf>
    <xf numFmtId="0" fontId="1" fillId="0" borderId="116" xfId="0" applyFont="1" applyBorder="1" applyAlignment="1">
      <alignment horizontal="left" vertical="center"/>
    </xf>
    <xf numFmtId="0" fontId="0" fillId="8" borderId="38" xfId="0" applyFill="1" applyBorder="1" applyAlignment="1">
      <alignment horizontal="left" vertical="center"/>
    </xf>
    <xf numFmtId="0" fontId="1" fillId="8" borderId="39" xfId="0" applyFont="1" applyFill="1" applyBorder="1" applyAlignment="1">
      <alignment horizontal="left" vertical="center"/>
    </xf>
    <xf numFmtId="0" fontId="1" fillId="8" borderId="40" xfId="0" applyFont="1" applyFill="1" applyBorder="1" applyAlignment="1">
      <alignment horizontal="left" vertical="center"/>
    </xf>
    <xf numFmtId="0" fontId="0" fillId="8" borderId="5" xfId="0" applyFill="1" applyBorder="1" applyAlignment="1">
      <alignment horizontal="left" vertical="center" indent="1"/>
    </xf>
    <xf numFmtId="0" fontId="1" fillId="8" borderId="6" xfId="0" applyFont="1" applyFill="1" applyBorder="1" applyAlignment="1">
      <alignment horizontal="left" vertical="center" indent="1"/>
    </xf>
    <xf numFmtId="0" fontId="1" fillId="8" borderId="7" xfId="0" applyFont="1" applyFill="1" applyBorder="1" applyAlignment="1">
      <alignment horizontal="left" vertical="center" indent="1"/>
    </xf>
    <xf numFmtId="0" fontId="1" fillId="7" borderId="83" xfId="0" applyFont="1" applyFill="1" applyBorder="1" applyAlignment="1">
      <alignment horizontal="left" vertical="center"/>
    </xf>
    <xf numFmtId="0" fontId="1" fillId="7" borderId="117" xfId="0" applyFont="1" applyFill="1" applyBorder="1" applyAlignment="1">
      <alignment horizontal="left" vertical="center"/>
    </xf>
    <xf numFmtId="0" fontId="1" fillId="7" borderId="84" xfId="0" applyFont="1" applyFill="1" applyBorder="1" applyAlignment="1">
      <alignment horizontal="left" vertical="center"/>
    </xf>
    <xf numFmtId="0" fontId="1" fillId="7" borderId="85" xfId="0" applyFont="1" applyFill="1" applyBorder="1" applyAlignment="1">
      <alignment horizontal="left" vertical="center"/>
    </xf>
    <xf numFmtId="177" fontId="1" fillId="0" borderId="8" xfId="0" applyNumberFormat="1" applyFont="1" applyBorder="1" applyAlignment="1">
      <alignment horizontal="right" vertical="center"/>
    </xf>
    <xf numFmtId="177" fontId="1" fillId="0" borderId="27" xfId="0" applyNumberFormat="1" applyFont="1" applyBorder="1" applyAlignment="1">
      <alignment horizontal="right" vertical="center"/>
    </xf>
    <xf numFmtId="0" fontId="1" fillId="7" borderId="13"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27" xfId="0" applyFont="1" applyFill="1" applyBorder="1" applyAlignment="1">
      <alignment horizontal="center" vertical="center"/>
    </xf>
    <xf numFmtId="0" fontId="2" fillId="0" borderId="119" xfId="0" applyFont="1" applyBorder="1" applyAlignment="1">
      <alignment horizontal="center" vertical="center"/>
    </xf>
    <xf numFmtId="0" fontId="2" fillId="0" borderId="120" xfId="0" applyFont="1" applyBorder="1" applyAlignment="1">
      <alignment horizontal="center" vertical="center"/>
    </xf>
    <xf numFmtId="0" fontId="2" fillId="0" borderId="121" xfId="0" applyFont="1" applyBorder="1" applyAlignment="1">
      <alignment horizontal="center" vertical="center"/>
    </xf>
    <xf numFmtId="0" fontId="2" fillId="0" borderId="122" xfId="0" applyFont="1" applyBorder="1" applyAlignment="1">
      <alignment horizontal="center" vertical="center"/>
    </xf>
    <xf numFmtId="0" fontId="2" fillId="0" borderId="0" xfId="0" applyFont="1" applyAlignment="1">
      <alignment horizontal="center" vertical="center"/>
    </xf>
    <xf numFmtId="0" fontId="2" fillId="0" borderId="96" xfId="0" applyFont="1" applyBorder="1" applyAlignment="1">
      <alignment horizontal="center" vertical="center"/>
    </xf>
    <xf numFmtId="0" fontId="2" fillId="0" borderId="124" xfId="0" applyFont="1" applyBorder="1" applyAlignment="1">
      <alignment horizontal="center" vertical="center"/>
    </xf>
    <xf numFmtId="0" fontId="2" fillId="0" borderId="125" xfId="0" applyFont="1" applyBorder="1" applyAlignment="1">
      <alignment horizontal="center" vertical="center"/>
    </xf>
    <xf numFmtId="0" fontId="2" fillId="0" borderId="126" xfId="0" applyFont="1" applyBorder="1" applyAlignment="1">
      <alignment horizontal="center" vertical="center"/>
    </xf>
    <xf numFmtId="177" fontId="1" fillId="0" borderId="11" xfId="0" applyNumberFormat="1" applyFont="1" applyBorder="1" applyAlignment="1">
      <alignment horizontal="right" vertical="center"/>
    </xf>
    <xf numFmtId="177" fontId="1" fillId="0" borderId="5" xfId="0" applyNumberFormat="1" applyFont="1" applyBorder="1" applyAlignment="1">
      <alignment horizontal="right" vertical="center"/>
    </xf>
    <xf numFmtId="0" fontId="1" fillId="7" borderId="127" xfId="0" applyFont="1" applyFill="1" applyBorder="1" applyAlignment="1">
      <alignment horizontal="left" vertical="center"/>
    </xf>
    <xf numFmtId="0" fontId="1" fillId="7" borderId="6" xfId="0" applyFont="1" applyFill="1" applyBorder="1" applyAlignment="1">
      <alignment horizontal="left" vertical="center"/>
    </xf>
    <xf numFmtId="0" fontId="1" fillId="7" borderId="28" xfId="0" applyFont="1" applyFill="1" applyBorder="1" applyAlignment="1">
      <alignment horizontal="left" vertical="center"/>
    </xf>
    <xf numFmtId="0" fontId="1" fillId="7" borderId="128" xfId="0" applyFont="1" applyFill="1" applyBorder="1" applyAlignment="1">
      <alignment horizontal="left" vertical="center"/>
    </xf>
    <xf numFmtId="0" fontId="1" fillId="0" borderId="129" xfId="0" applyFont="1" applyBorder="1" applyAlignment="1">
      <alignment horizontal="left" vertical="center"/>
    </xf>
    <xf numFmtId="0" fontId="1" fillId="0" borderId="25" xfId="0" applyFont="1" applyBorder="1" applyAlignment="1">
      <alignment horizontal="left" vertical="center"/>
    </xf>
    <xf numFmtId="0" fontId="1" fillId="0" borderId="96" xfId="0" applyFont="1" applyBorder="1" applyAlignment="1">
      <alignment horizontal="left" vertical="center"/>
    </xf>
    <xf numFmtId="0" fontId="1" fillId="0" borderId="128" xfId="0" applyFont="1" applyBorder="1" applyAlignment="1">
      <alignment horizontal="left" vertical="center"/>
    </xf>
    <xf numFmtId="0" fontId="1" fillId="0" borderId="28" xfId="0" applyFont="1" applyBorder="1" applyAlignment="1">
      <alignment horizontal="center" vertical="center"/>
    </xf>
    <xf numFmtId="177" fontId="1" fillId="0" borderId="28" xfId="0" applyNumberFormat="1" applyFont="1" applyBorder="1" applyAlignment="1">
      <alignment horizontal="center" vertical="center"/>
    </xf>
    <xf numFmtId="177" fontId="1" fillId="10" borderId="130" xfId="0" applyNumberFormat="1" applyFont="1" applyFill="1" applyBorder="1">
      <alignment vertical="center"/>
    </xf>
    <xf numFmtId="177" fontId="1" fillId="10" borderId="131" xfId="0" applyNumberFormat="1" applyFont="1" applyFill="1" applyBorder="1">
      <alignment vertical="center"/>
    </xf>
    <xf numFmtId="177" fontId="1" fillId="10" borderId="132" xfId="0" applyNumberFormat="1" applyFont="1" applyFill="1" applyBorder="1">
      <alignment vertical="center"/>
    </xf>
    <xf numFmtId="177" fontId="1" fillId="10" borderId="134" xfId="0" applyNumberFormat="1" applyFont="1" applyFill="1" applyBorder="1">
      <alignment vertical="center"/>
    </xf>
    <xf numFmtId="177" fontId="1" fillId="10" borderId="135" xfId="0" applyNumberFormat="1" applyFont="1" applyFill="1" applyBorder="1">
      <alignment vertical="center"/>
    </xf>
    <xf numFmtId="177" fontId="1" fillId="10" borderId="136" xfId="0" applyNumberFormat="1" applyFont="1" applyFill="1" applyBorder="1">
      <alignment vertical="center"/>
    </xf>
    <xf numFmtId="0" fontId="1" fillId="0" borderId="133" xfId="0" applyFont="1" applyBorder="1" applyAlignment="1">
      <alignment horizontal="center" vertical="center"/>
    </xf>
    <xf numFmtId="177" fontId="1" fillId="0" borderId="14" xfId="0" applyNumberFormat="1" applyFont="1" applyBorder="1" applyAlignment="1">
      <alignment horizontal="center" vertical="center"/>
    </xf>
    <xf numFmtId="0" fontId="12" fillId="7" borderId="127"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129" xfId="0" applyFont="1" applyFill="1" applyBorder="1" applyAlignment="1">
      <alignment horizontal="left" vertical="center"/>
    </xf>
    <xf numFmtId="0" fontId="1" fillId="7" borderId="138" xfId="0" applyFont="1" applyFill="1" applyBorder="1" applyAlignment="1">
      <alignment horizontal="left" vertical="center"/>
    </xf>
    <xf numFmtId="56" fontId="2" fillId="0" borderId="69" xfId="0" applyNumberFormat="1" applyFont="1" applyBorder="1" applyAlignment="1">
      <alignment horizontal="left" vertical="center" shrinkToFit="1"/>
    </xf>
    <xf numFmtId="0" fontId="2" fillId="0" borderId="70" xfId="0" applyFont="1" applyBorder="1" applyAlignment="1">
      <alignment horizontal="left" vertical="center" shrinkToFit="1"/>
    </xf>
    <xf numFmtId="0" fontId="25" fillId="0" borderId="70" xfId="0" applyFont="1" applyBorder="1" applyAlignment="1">
      <alignment horizontal="left" vertical="center"/>
    </xf>
    <xf numFmtId="0" fontId="25" fillId="0" borderId="139" xfId="0" applyFont="1" applyBorder="1" applyAlignment="1">
      <alignment horizontal="left" vertical="center"/>
    </xf>
    <xf numFmtId="0" fontId="31" fillId="8" borderId="99" xfId="0" applyFont="1" applyFill="1" applyBorder="1" applyAlignment="1">
      <alignment horizontal="left" vertical="top" wrapText="1"/>
    </xf>
    <xf numFmtId="0" fontId="31" fillId="8" borderId="100" xfId="0" applyFont="1" applyFill="1" applyBorder="1" applyAlignment="1">
      <alignment horizontal="left" vertical="top" wrapText="1"/>
    </xf>
    <xf numFmtId="0" fontId="1" fillId="7" borderId="140" xfId="0" applyFont="1" applyFill="1" applyBorder="1" applyAlignment="1">
      <alignment horizontal="left" vertical="center"/>
    </xf>
    <xf numFmtId="49" fontId="1" fillId="6" borderId="13" xfId="0" applyNumberFormat="1" applyFont="1" applyFill="1" applyBorder="1" applyAlignment="1" applyProtection="1">
      <alignment horizontal="left" vertical="top" wrapText="1"/>
      <protection locked="0"/>
    </xf>
    <xf numFmtId="49" fontId="1" fillId="6" borderId="14" xfId="0" applyNumberFormat="1" applyFont="1" applyFill="1" applyBorder="1" applyAlignment="1" applyProtection="1">
      <alignment horizontal="left" vertical="top"/>
      <protection locked="0"/>
    </xf>
    <xf numFmtId="49" fontId="1" fillId="6" borderId="80" xfId="0" applyNumberFormat="1" applyFont="1" applyFill="1" applyBorder="1" applyAlignment="1" applyProtection="1">
      <alignment horizontal="left" vertical="top"/>
      <protection locked="0"/>
    </xf>
    <xf numFmtId="49" fontId="1" fillId="6" borderId="25" xfId="0" applyNumberFormat="1" applyFont="1" applyFill="1" applyBorder="1" applyAlignment="1" applyProtection="1">
      <alignment horizontal="left" vertical="top"/>
      <protection locked="0"/>
    </xf>
    <xf numFmtId="49" fontId="1" fillId="6" borderId="0" xfId="0" applyNumberFormat="1" applyFont="1" applyFill="1" applyAlignment="1" applyProtection="1">
      <alignment horizontal="left" vertical="top"/>
      <protection locked="0"/>
    </xf>
    <xf numFmtId="49" fontId="1" fillId="6" borderId="79" xfId="0" applyNumberFormat="1" applyFont="1" applyFill="1" applyBorder="1" applyAlignment="1" applyProtection="1">
      <alignment horizontal="left" vertical="top"/>
      <protection locked="0"/>
    </xf>
    <xf numFmtId="49" fontId="1" fillId="6" borderId="45" xfId="0" applyNumberFormat="1" applyFont="1" applyFill="1" applyBorder="1" applyAlignment="1" applyProtection="1">
      <alignment horizontal="left" vertical="top"/>
      <protection locked="0"/>
    </xf>
    <xf numFmtId="49" fontId="1" fillId="6" borderId="46" xfId="0" applyNumberFormat="1" applyFont="1" applyFill="1" applyBorder="1" applyAlignment="1" applyProtection="1">
      <alignment horizontal="left" vertical="top"/>
      <protection locked="0"/>
    </xf>
    <xf numFmtId="49" fontId="1" fillId="6" borderId="82" xfId="0" applyNumberFormat="1" applyFont="1" applyFill="1" applyBorder="1" applyAlignment="1" applyProtection="1">
      <alignment horizontal="left" vertical="top"/>
      <protection locked="0"/>
    </xf>
    <xf numFmtId="49" fontId="1" fillId="5" borderId="5" xfId="0" applyNumberFormat="1" applyFont="1" applyFill="1" applyBorder="1" applyAlignment="1">
      <alignment horizontal="right" vertical="center"/>
    </xf>
    <xf numFmtId="49" fontId="1" fillId="5" borderId="141" xfId="0" applyNumberFormat="1" applyFont="1" applyFill="1" applyBorder="1" applyAlignment="1">
      <alignment horizontal="right" vertical="center"/>
    </xf>
    <xf numFmtId="181" fontId="1" fillId="6" borderId="5" xfId="0" applyNumberFormat="1" applyFont="1" applyFill="1" applyBorder="1" applyAlignment="1" applyProtection="1">
      <alignment horizontal="right" vertical="center"/>
      <protection locked="0"/>
    </xf>
    <xf numFmtId="181" fontId="1" fillId="6" borderId="6" xfId="0" applyNumberFormat="1" applyFont="1" applyFill="1" applyBorder="1" applyAlignment="1" applyProtection="1">
      <alignment horizontal="right" vertical="center"/>
      <protection locked="0"/>
    </xf>
    <xf numFmtId="0" fontId="1" fillId="0" borderId="5" xfId="0" quotePrefix="1" applyFont="1" applyBorder="1" applyAlignment="1">
      <alignment horizontal="left" vertical="center" shrinkToFit="1"/>
    </xf>
    <xf numFmtId="3" fontId="1" fillId="5" borderId="5" xfId="0" applyNumberFormat="1" applyFont="1" applyFill="1" applyBorder="1" applyAlignment="1">
      <alignment horizontal="right" vertical="center"/>
    </xf>
    <xf numFmtId="3" fontId="1" fillId="5" borderId="6" xfId="0" applyNumberFormat="1" applyFont="1" applyFill="1" applyBorder="1" applyAlignment="1">
      <alignment horizontal="right" vertical="center"/>
    </xf>
    <xf numFmtId="0" fontId="1" fillId="0" borderId="146" xfId="0" applyFont="1" applyBorder="1" applyAlignment="1">
      <alignment horizontal="left" vertical="center"/>
    </xf>
    <xf numFmtId="0" fontId="1" fillId="0" borderId="147" xfId="0" applyFont="1" applyBorder="1" applyAlignment="1">
      <alignment horizontal="left" vertical="center"/>
    </xf>
    <xf numFmtId="49" fontId="0" fillId="6" borderId="148" xfId="0" applyNumberFormat="1" applyFill="1" applyBorder="1" applyAlignment="1" applyProtection="1">
      <alignment horizontal="center" vertical="center"/>
      <protection locked="0"/>
    </xf>
    <xf numFmtId="49" fontId="0" fillId="6" borderId="149" xfId="0" applyNumberFormat="1" applyFill="1" applyBorder="1" applyAlignment="1" applyProtection="1">
      <alignment horizontal="center" vertical="center"/>
      <protection locked="0"/>
    </xf>
    <xf numFmtId="49" fontId="0" fillId="6" borderId="150" xfId="0" applyNumberFormat="1" applyFill="1" applyBorder="1" applyAlignment="1" applyProtection="1">
      <alignment horizontal="center" vertical="center"/>
      <protection locked="0"/>
    </xf>
    <xf numFmtId="0" fontId="21" fillId="0" borderId="147" xfId="0" applyFont="1" applyBorder="1" applyAlignment="1">
      <alignment horizontal="left" vertical="center"/>
    </xf>
    <xf numFmtId="0" fontId="22" fillId="0" borderId="147" xfId="0" applyFont="1" applyBorder="1" applyAlignment="1">
      <alignment horizontal="left" vertical="center"/>
    </xf>
    <xf numFmtId="0" fontId="22" fillId="0" borderId="151" xfId="0" applyFont="1" applyBorder="1" applyAlignment="1">
      <alignment horizontal="left" vertical="center"/>
    </xf>
    <xf numFmtId="0" fontId="1" fillId="0" borderId="143" xfId="0" applyFont="1" applyBorder="1" applyAlignment="1">
      <alignment horizontal="left" vertical="center"/>
    </xf>
    <xf numFmtId="0" fontId="1" fillId="0" borderId="144" xfId="0" applyFont="1" applyBorder="1" applyAlignment="1">
      <alignment horizontal="left" vertical="center"/>
    </xf>
    <xf numFmtId="49" fontId="1" fillId="6" borderId="144" xfId="0" applyNumberFormat="1" applyFont="1" applyFill="1" applyBorder="1" applyAlignment="1" applyProtection="1">
      <alignment horizontal="center" vertical="center"/>
      <protection locked="0"/>
    </xf>
    <xf numFmtId="0" fontId="1" fillId="0" borderId="144" xfId="0" applyFont="1" applyBorder="1" applyAlignment="1">
      <alignment horizontal="center" vertical="center"/>
    </xf>
    <xf numFmtId="0" fontId="1" fillId="0" borderId="145" xfId="0" applyFont="1" applyBorder="1" applyAlignment="1">
      <alignment horizontal="center" vertical="center"/>
    </xf>
    <xf numFmtId="0" fontId="8" fillId="0" borderId="13" xfId="0" applyFont="1" applyBorder="1" applyAlignment="1">
      <alignment vertical="center" shrinkToFit="1"/>
    </xf>
    <xf numFmtId="0" fontId="8" fillId="0" borderId="14" xfId="0" applyFont="1" applyBorder="1" applyAlignment="1">
      <alignment vertical="center" shrinkToFit="1"/>
    </xf>
    <xf numFmtId="0" fontId="8" fillId="0" borderId="80" xfId="0" applyFont="1" applyBorder="1" applyAlignment="1">
      <alignment vertical="center" shrinkToFit="1"/>
    </xf>
    <xf numFmtId="0" fontId="8" fillId="0" borderId="45" xfId="0" applyFont="1" applyBorder="1" applyAlignment="1">
      <alignment vertical="center" shrinkToFit="1"/>
    </xf>
    <xf numFmtId="0" fontId="8" fillId="0" borderId="46" xfId="0" applyFont="1" applyBorder="1" applyAlignment="1">
      <alignment vertical="center" shrinkToFit="1"/>
    </xf>
    <xf numFmtId="0" fontId="8" fillId="0" borderId="82" xfId="0" applyFont="1" applyBorder="1" applyAlignment="1">
      <alignment vertical="center" shrinkToFit="1"/>
    </xf>
    <xf numFmtId="49" fontId="1" fillId="5" borderId="34" xfId="0" applyNumberFormat="1" applyFont="1" applyFill="1" applyBorder="1" applyAlignment="1">
      <alignment horizontal="right" vertical="center"/>
    </xf>
    <xf numFmtId="49" fontId="1" fillId="5" borderId="142" xfId="0" applyNumberFormat="1" applyFont="1" applyFill="1" applyBorder="1" applyAlignment="1">
      <alignment horizontal="right" vertical="center"/>
    </xf>
    <xf numFmtId="181" fontId="1" fillId="6" borderId="34" xfId="0" applyNumberFormat="1" applyFont="1" applyFill="1" applyBorder="1" applyAlignment="1" applyProtection="1">
      <alignment horizontal="right" vertical="center"/>
      <protection locked="0"/>
    </xf>
    <xf numFmtId="181" fontId="1" fillId="6" borderId="35" xfId="0" applyNumberFormat="1" applyFont="1" applyFill="1" applyBorder="1" applyAlignment="1" applyProtection="1">
      <alignment horizontal="right" vertical="center"/>
      <protection locked="0"/>
    </xf>
    <xf numFmtId="0" fontId="0" fillId="0" borderId="143" xfId="0" applyBorder="1" applyAlignment="1">
      <alignment horizontal="left" vertical="center"/>
    </xf>
    <xf numFmtId="49" fontId="0" fillId="6" borderId="144" xfId="0" applyNumberFormat="1" applyFill="1" applyBorder="1" applyAlignment="1" applyProtection="1">
      <alignment horizontal="center" vertical="center"/>
      <protection locked="0"/>
    </xf>
    <xf numFmtId="49" fontId="21" fillId="7" borderId="154" xfId="0" applyNumberFormat="1" applyFont="1" applyFill="1" applyBorder="1" applyAlignment="1">
      <alignment horizontal="center" vertical="center"/>
    </xf>
    <xf numFmtId="49" fontId="21" fillId="7" borderId="155" xfId="0" applyNumberFormat="1" applyFont="1" applyFill="1" applyBorder="1" applyAlignment="1">
      <alignment horizontal="center" vertical="center"/>
    </xf>
    <xf numFmtId="49" fontId="1" fillId="6" borderId="156" xfId="0" applyNumberFormat="1" applyFont="1" applyFill="1" applyBorder="1" applyAlignment="1" applyProtection="1">
      <alignment horizontal="left" vertical="center"/>
      <protection locked="0"/>
    </xf>
    <xf numFmtId="38" fontId="32" fillId="6" borderId="5" xfId="1" applyFont="1" applyFill="1" applyBorder="1" applyAlignment="1" applyProtection="1">
      <alignment horizontal="right" vertical="center"/>
      <protection locked="0"/>
    </xf>
    <xf numFmtId="38" fontId="32" fillId="6" borderId="6" xfId="1" applyFont="1" applyFill="1" applyBorder="1" applyAlignment="1" applyProtection="1">
      <alignment horizontal="right" vertical="center"/>
      <protection locked="0"/>
    </xf>
    <xf numFmtId="182" fontId="1" fillId="6" borderId="5" xfId="0" applyNumberFormat="1" applyFont="1" applyFill="1" applyBorder="1" applyAlignment="1" applyProtection="1">
      <alignment horizontal="right" vertical="center"/>
      <protection locked="0"/>
    </xf>
    <xf numFmtId="182" fontId="1" fillId="6" borderId="6" xfId="0" applyNumberFormat="1" applyFont="1" applyFill="1" applyBorder="1" applyAlignment="1" applyProtection="1">
      <alignment horizontal="right" vertical="center"/>
      <protection locked="0"/>
    </xf>
    <xf numFmtId="49" fontId="1" fillId="6" borderId="148" xfId="0" applyNumberFormat="1" applyFont="1" applyFill="1" applyBorder="1" applyAlignment="1" applyProtection="1">
      <alignment horizontal="center" vertical="center"/>
      <protection locked="0"/>
    </xf>
    <xf numFmtId="49" fontId="1" fillId="6" borderId="149" xfId="0" applyNumberFormat="1" applyFont="1" applyFill="1" applyBorder="1" applyAlignment="1" applyProtection="1">
      <alignment horizontal="center" vertical="center"/>
      <protection locked="0"/>
    </xf>
    <xf numFmtId="49" fontId="1" fillId="6" borderId="150" xfId="0" applyNumberFormat="1" applyFont="1" applyFill="1" applyBorder="1" applyAlignment="1" applyProtection="1">
      <alignment horizontal="center" vertical="center"/>
      <protection locked="0"/>
    </xf>
    <xf numFmtId="9" fontId="1" fillId="0" borderId="0" xfId="0" applyNumberFormat="1" applyFont="1" applyAlignment="1">
      <alignment horizontal="center" vertical="center"/>
    </xf>
    <xf numFmtId="0" fontId="1" fillId="7" borderId="137" xfId="0" applyFont="1" applyFill="1" applyBorder="1" applyAlignment="1">
      <alignment horizontal="center" vertical="center"/>
    </xf>
    <xf numFmtId="0" fontId="1" fillId="7" borderId="152" xfId="0" applyFont="1" applyFill="1" applyBorder="1" applyAlignment="1">
      <alignment horizontal="center" vertical="center"/>
    </xf>
    <xf numFmtId="0" fontId="1" fillId="0" borderId="7"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49" fontId="21" fillId="7" borderId="146" xfId="0" applyNumberFormat="1" applyFont="1" applyFill="1" applyBorder="1" applyAlignment="1">
      <alignment horizontal="center" vertical="center"/>
    </xf>
    <xf numFmtId="49" fontId="21" fillId="7" borderId="147" xfId="0" applyNumberFormat="1" applyFont="1" applyFill="1" applyBorder="1" applyAlignment="1">
      <alignment horizontal="center" vertical="center"/>
    </xf>
    <xf numFmtId="49" fontId="1" fillId="6" borderId="157" xfId="0" applyNumberFormat="1" applyFont="1" applyFill="1" applyBorder="1" applyAlignment="1" applyProtection="1">
      <alignment horizontal="left" vertical="center"/>
      <protection locked="0"/>
    </xf>
    <xf numFmtId="49" fontId="1" fillId="6" borderId="158" xfId="0" applyNumberFormat="1" applyFont="1" applyFill="1" applyBorder="1" applyAlignment="1" applyProtection="1">
      <alignment horizontal="left" vertical="center"/>
      <protection locked="0"/>
    </xf>
    <xf numFmtId="49" fontId="1" fillId="6" borderId="159" xfId="0" applyNumberFormat="1" applyFont="1" applyFill="1" applyBorder="1" applyAlignment="1" applyProtection="1">
      <alignment horizontal="left" vertical="center"/>
      <protection locked="0"/>
    </xf>
    <xf numFmtId="38" fontId="32" fillId="6" borderId="160" xfId="1" applyFont="1" applyFill="1" applyBorder="1" applyAlignment="1" applyProtection="1">
      <alignment horizontal="right" vertical="center"/>
      <protection locked="0"/>
    </xf>
    <xf numFmtId="38" fontId="32" fillId="6" borderId="158" xfId="1" applyFont="1" applyFill="1" applyBorder="1" applyAlignment="1" applyProtection="1">
      <alignment horizontal="right" vertical="center"/>
      <protection locked="0"/>
    </xf>
    <xf numFmtId="182" fontId="1" fillId="6" borderId="160" xfId="0" applyNumberFormat="1" applyFont="1" applyFill="1" applyBorder="1" applyAlignment="1" applyProtection="1">
      <alignment horizontal="right" vertical="center"/>
      <protection locked="0"/>
    </xf>
    <xf numFmtId="182" fontId="1" fillId="6" borderId="158" xfId="0" applyNumberFormat="1" applyFont="1" applyFill="1" applyBorder="1" applyAlignment="1" applyProtection="1">
      <alignment horizontal="right" vertical="center"/>
      <protection locked="0"/>
    </xf>
    <xf numFmtId="9" fontId="32" fillId="0" borderId="0" xfId="0" applyNumberFormat="1" applyFont="1" applyAlignment="1">
      <alignment horizontal="center" vertical="center"/>
    </xf>
    <xf numFmtId="0" fontId="1" fillId="0" borderId="11" xfId="0" applyFont="1" applyBorder="1" applyAlignment="1">
      <alignment horizontal="center" vertical="center"/>
    </xf>
    <xf numFmtId="0" fontId="34" fillId="0" borderId="11" xfId="0" applyFont="1" applyBorder="1" applyAlignment="1">
      <alignment horizontal="center" vertical="center"/>
    </xf>
    <xf numFmtId="0" fontId="34" fillId="0" borderId="166" xfId="0" applyFont="1" applyBorder="1" applyAlignment="1">
      <alignment horizontal="center" vertical="center"/>
    </xf>
    <xf numFmtId="49" fontId="8" fillId="6" borderId="11" xfId="0" applyNumberFormat="1" applyFont="1" applyFill="1" applyBorder="1" applyAlignment="1" applyProtection="1">
      <alignment horizontal="left" vertical="center" shrinkToFit="1"/>
      <protection locked="0"/>
    </xf>
    <xf numFmtId="49" fontId="8" fillId="6" borderId="166" xfId="0" applyNumberFormat="1" applyFont="1" applyFill="1" applyBorder="1" applyAlignment="1" applyProtection="1">
      <alignment horizontal="left" vertical="center" shrinkToFit="1"/>
      <protection locked="0"/>
    </xf>
    <xf numFmtId="0" fontId="12" fillId="5" borderId="20" xfId="0" applyFont="1" applyFill="1" applyBorder="1" applyAlignment="1">
      <alignment horizontal="left" vertical="center"/>
    </xf>
    <xf numFmtId="0" fontId="12" fillId="5" borderId="162" xfId="0" applyFont="1" applyFill="1" applyBorder="1" applyAlignment="1">
      <alignment horizontal="left" vertical="center"/>
    </xf>
    <xf numFmtId="0" fontId="2" fillId="0" borderId="9" xfId="0" applyFont="1" applyBorder="1" applyAlignment="1">
      <alignment horizontal="left" vertical="center" shrinkToFit="1"/>
    </xf>
    <xf numFmtId="0" fontId="1" fillId="5" borderId="17" xfId="0" applyFont="1" applyFill="1" applyBorder="1" applyAlignment="1">
      <alignment horizontal="left" vertical="center"/>
    </xf>
    <xf numFmtId="0" fontId="1" fillId="5" borderId="18" xfId="0" applyFont="1" applyFill="1" applyBorder="1" applyAlignment="1">
      <alignment horizontal="left" vertical="center"/>
    </xf>
    <xf numFmtId="0" fontId="1" fillId="5" borderId="19" xfId="0" applyFont="1" applyFill="1" applyBorder="1" applyAlignment="1">
      <alignment horizontal="left" vertical="center"/>
    </xf>
    <xf numFmtId="49" fontId="0" fillId="6" borderId="164" xfId="0" applyNumberFormat="1" applyFill="1" applyBorder="1" applyAlignment="1" applyProtection="1">
      <alignment horizontal="left" vertical="center"/>
      <protection locked="0"/>
    </xf>
    <xf numFmtId="49" fontId="1" fillId="6" borderId="164" xfId="0" applyNumberFormat="1" applyFont="1" applyFill="1" applyBorder="1" applyAlignment="1" applyProtection="1">
      <alignment horizontal="left" vertical="center"/>
      <protection locked="0"/>
    </xf>
    <xf numFmtId="14" fontId="1" fillId="0" borderId="17" xfId="0" applyNumberFormat="1" applyFont="1" applyBorder="1" applyAlignment="1">
      <alignment horizontal="left" vertical="center"/>
    </xf>
    <xf numFmtId="14" fontId="1" fillId="0" borderId="18" xfId="0" applyNumberFormat="1" applyFont="1" applyBorder="1" applyAlignment="1">
      <alignment horizontal="left" vertical="center"/>
    </xf>
    <xf numFmtId="14" fontId="2" fillId="0" borderId="18" xfId="0" applyNumberFormat="1" applyFont="1" applyBorder="1" applyAlignment="1">
      <alignment horizontal="left" vertical="center"/>
    </xf>
    <xf numFmtId="14" fontId="2" fillId="0" borderId="165" xfId="0" applyNumberFormat="1" applyFont="1" applyBorder="1" applyAlignment="1">
      <alignment horizontal="left" vertical="center"/>
    </xf>
    <xf numFmtId="49" fontId="1" fillId="6" borderId="129" xfId="0" applyNumberFormat="1" applyFont="1" applyFill="1" applyBorder="1" applyAlignment="1" applyProtection="1">
      <alignment horizontal="left" vertical="top"/>
      <protection locked="0"/>
    </xf>
    <xf numFmtId="49" fontId="1" fillId="6" borderId="96" xfId="0" applyNumberFormat="1" applyFont="1" applyFill="1" applyBorder="1" applyAlignment="1" applyProtection="1">
      <alignment horizontal="left" vertical="top"/>
      <protection locked="0"/>
    </xf>
    <xf numFmtId="49" fontId="1" fillId="6" borderId="27" xfId="0" applyNumberFormat="1" applyFont="1" applyFill="1" applyBorder="1" applyAlignment="1" applyProtection="1">
      <alignment horizontal="left" vertical="top"/>
      <protection locked="0"/>
    </xf>
    <xf numFmtId="49" fontId="1" fillId="6" borderId="28" xfId="0" applyNumberFormat="1" applyFont="1" applyFill="1" applyBorder="1" applyAlignment="1" applyProtection="1">
      <alignment horizontal="left" vertical="top"/>
      <protection locked="0"/>
    </xf>
    <xf numFmtId="49" fontId="1" fillId="6" borderId="128" xfId="0" applyNumberFormat="1" applyFont="1" applyFill="1" applyBorder="1" applyAlignment="1" applyProtection="1">
      <alignment horizontal="left" vertical="top"/>
      <protection locked="0"/>
    </xf>
    <xf numFmtId="49" fontId="1" fillId="6" borderId="13" xfId="0" applyNumberFormat="1" applyFont="1" applyFill="1" applyBorder="1" applyAlignment="1" applyProtection="1">
      <alignment horizontal="left" vertical="top"/>
      <protection locked="0"/>
    </xf>
    <xf numFmtId="49" fontId="1" fillId="6" borderId="167" xfId="0" applyNumberFormat="1" applyFont="1" applyFill="1" applyBorder="1" applyAlignment="1" applyProtection="1">
      <alignment horizontal="left" vertical="top"/>
      <protection locked="0"/>
    </xf>
    <xf numFmtId="49" fontId="1" fillId="6" borderId="99" xfId="0" applyNumberFormat="1" applyFont="1" applyFill="1" applyBorder="1" applyAlignment="1" applyProtection="1">
      <alignment horizontal="left" vertical="top"/>
      <protection locked="0"/>
    </xf>
    <xf numFmtId="49" fontId="1" fillId="6" borderId="100" xfId="0" applyNumberFormat="1" applyFont="1" applyFill="1" applyBorder="1" applyAlignment="1" applyProtection="1">
      <alignment horizontal="left" vertical="top"/>
      <protection locked="0"/>
    </xf>
    <xf numFmtId="49" fontId="1" fillId="6" borderId="11" xfId="0" applyNumberFormat="1" applyFont="1" applyFill="1" applyBorder="1" applyAlignment="1" applyProtection="1">
      <alignment horizontal="left" vertical="center" shrinkToFit="1"/>
      <protection locked="0"/>
    </xf>
    <xf numFmtId="49" fontId="1" fillId="6" borderId="166" xfId="0" applyNumberFormat="1" applyFont="1" applyFill="1" applyBorder="1" applyAlignment="1" applyProtection="1">
      <alignment horizontal="left" vertical="center" shrinkToFit="1"/>
      <protection locked="0"/>
    </xf>
    <xf numFmtId="0" fontId="32" fillId="0" borderId="46" xfId="0" applyFont="1" applyBorder="1" applyAlignment="1">
      <alignment horizontal="left" vertical="center" shrinkToFit="1"/>
    </xf>
    <xf numFmtId="0" fontId="12" fillId="7" borderId="39" xfId="0" applyFont="1" applyFill="1" applyBorder="1" applyAlignment="1">
      <alignment horizontal="left" vertical="center"/>
    </xf>
    <xf numFmtId="0" fontId="12" fillId="7" borderId="140" xfId="0" applyFont="1" applyFill="1" applyBorder="1" applyAlignment="1">
      <alignment horizontal="left" vertical="center"/>
    </xf>
    <xf numFmtId="0" fontId="1" fillId="7" borderId="55" xfId="0" applyFont="1" applyFill="1" applyBorder="1" applyAlignment="1">
      <alignment horizontal="left" vertical="center"/>
    </xf>
    <xf numFmtId="176" fontId="1" fillId="6" borderId="55" xfId="0" applyNumberFormat="1" applyFont="1" applyFill="1" applyBorder="1" applyAlignment="1" applyProtection="1">
      <alignment horizontal="left" vertical="center"/>
      <protection locked="0"/>
    </xf>
    <xf numFmtId="0" fontId="2" fillId="0" borderId="34" xfId="0" applyFont="1" applyBorder="1" applyAlignment="1">
      <alignment horizontal="left" vertical="center" shrinkToFit="1"/>
    </xf>
    <xf numFmtId="0" fontId="2" fillId="0" borderId="35" xfId="0" applyFont="1" applyBorder="1" applyAlignment="1">
      <alignment horizontal="left" vertical="center" shrinkToFit="1"/>
    </xf>
    <xf numFmtId="0" fontId="25" fillId="0" borderId="35" xfId="0" applyFont="1" applyBorder="1" applyAlignment="1">
      <alignment horizontal="left" vertical="center"/>
    </xf>
    <xf numFmtId="0" fontId="25" fillId="0" borderId="37" xfId="0" applyFont="1" applyBorder="1" applyAlignment="1">
      <alignment horizontal="left" vertical="center"/>
    </xf>
    <xf numFmtId="0" fontId="1" fillId="0" borderId="51" xfId="0" applyFont="1" applyBorder="1" applyAlignment="1">
      <alignment horizontal="left" vertical="center"/>
    </xf>
    <xf numFmtId="0" fontId="1" fillId="0" borderId="43" xfId="0" applyFont="1" applyBorder="1" applyAlignment="1">
      <alignment horizontal="left" vertical="center"/>
    </xf>
    <xf numFmtId="177" fontId="1" fillId="5" borderId="42" xfId="0" applyNumberFormat="1" applyFont="1" applyFill="1" applyBorder="1" applyAlignment="1">
      <alignment horizontal="right" vertical="center"/>
    </xf>
    <xf numFmtId="177" fontId="1" fillId="5" borderId="22" xfId="0" applyNumberFormat="1" applyFont="1" applyFill="1" applyBorder="1" applyAlignment="1">
      <alignment horizontal="right" vertical="center"/>
    </xf>
    <xf numFmtId="0" fontId="2" fillId="0" borderId="42" xfId="0" applyFont="1" applyBorder="1" applyAlignment="1">
      <alignment horizontal="left" vertical="center"/>
    </xf>
    <xf numFmtId="0" fontId="2" fillId="0" borderId="22"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1" fillId="5" borderId="5" xfId="0" applyFont="1" applyFill="1" applyBorder="1" applyAlignment="1">
      <alignment horizontal="center" vertical="center" shrinkToFit="1"/>
    </xf>
    <xf numFmtId="0" fontId="1" fillId="5" borderId="6" xfId="0" applyFont="1" applyFill="1" applyBorder="1" applyAlignment="1">
      <alignment horizontal="center" vertical="center" shrinkToFit="1"/>
    </xf>
    <xf numFmtId="0" fontId="1" fillId="5" borderId="7" xfId="0" applyFont="1" applyFill="1" applyBorder="1" applyAlignment="1">
      <alignment horizontal="center" vertical="center" shrinkToFit="1"/>
    </xf>
    <xf numFmtId="177" fontId="1" fillId="5" borderId="28" xfId="0" applyNumberFormat="1" applyFont="1" applyFill="1" applyBorder="1" applyAlignment="1">
      <alignment horizontal="right" vertical="center"/>
    </xf>
    <xf numFmtId="0" fontId="1" fillId="0" borderId="14" xfId="0" applyFont="1" applyBorder="1" applyAlignment="1">
      <alignment horizontal="left" vertical="center" shrinkToFit="1"/>
    </xf>
    <xf numFmtId="0" fontId="1" fillId="0" borderId="15" xfId="0" applyFont="1" applyBorder="1" applyAlignment="1">
      <alignment horizontal="left" vertical="center" shrinkToFi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80"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8" fillId="0" borderId="79"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82" xfId="0" applyFont="1" applyBorder="1" applyAlignment="1">
      <alignment horizontal="center" vertical="center"/>
    </xf>
    <xf numFmtId="0" fontId="0" fillId="0" borderId="25" xfId="0" applyBorder="1" applyAlignment="1">
      <alignment horizontal="left" vertical="top" wrapText="1"/>
    </xf>
    <xf numFmtId="0" fontId="1" fillId="0" borderId="27" xfId="0" applyFont="1" applyBorder="1" applyAlignment="1">
      <alignment horizontal="center" vertical="center"/>
    </xf>
    <xf numFmtId="0" fontId="0" fillId="0" borderId="46" xfId="0" applyBorder="1" applyAlignment="1">
      <alignment horizontal="left" vertical="center" wrapText="1"/>
    </xf>
    <xf numFmtId="0" fontId="1" fillId="0" borderId="46" xfId="0" applyFont="1" applyBorder="1" applyAlignment="1">
      <alignment horizontal="left" vertical="center" wrapText="1"/>
    </xf>
    <xf numFmtId="0" fontId="1" fillId="0" borderId="169" xfId="0" applyFont="1" applyBorder="1" applyAlignment="1">
      <alignment horizontal="center" vertical="center"/>
    </xf>
    <xf numFmtId="177" fontId="12" fillId="0" borderId="169" xfId="1" applyNumberFormat="1" applyFont="1" applyFill="1" applyBorder="1" applyAlignment="1" applyProtection="1">
      <alignment horizontal="right" vertical="center"/>
    </xf>
    <xf numFmtId="178" fontId="1" fillId="0" borderId="170" xfId="0" applyNumberFormat="1" applyFont="1" applyBorder="1" applyAlignment="1">
      <alignment horizontal="center" vertical="center"/>
    </xf>
    <xf numFmtId="178" fontId="1" fillId="0" borderId="171" xfId="0" applyNumberFormat="1" applyFont="1" applyBorder="1" applyAlignment="1">
      <alignment horizontal="center" vertical="center"/>
    </xf>
    <xf numFmtId="178" fontId="1" fillId="0" borderId="172" xfId="0" applyNumberFormat="1" applyFont="1" applyBorder="1" applyAlignment="1">
      <alignment horizontal="center" vertical="center"/>
    </xf>
    <xf numFmtId="177" fontId="12" fillId="5" borderId="169" xfId="1" applyNumberFormat="1" applyFont="1" applyFill="1" applyBorder="1" applyAlignment="1" applyProtection="1">
      <alignment horizontal="right" vertical="center"/>
    </xf>
    <xf numFmtId="177" fontId="12" fillId="0" borderId="169" xfId="0" applyNumberFormat="1" applyFont="1" applyBorder="1" applyAlignment="1">
      <alignment horizontal="right" vertical="center"/>
    </xf>
    <xf numFmtId="0" fontId="1" fillId="0" borderId="173" xfId="0" applyFont="1" applyBorder="1" applyAlignment="1">
      <alignment horizontal="left" vertical="center"/>
    </xf>
    <xf numFmtId="0" fontId="1" fillId="0" borderId="44" xfId="0" applyFont="1" applyBorder="1" applyAlignment="1">
      <alignment horizontal="left" vertical="center"/>
    </xf>
    <xf numFmtId="0" fontId="1" fillId="0" borderId="15" xfId="0" applyFont="1" applyBorder="1" applyAlignment="1">
      <alignment horizontal="center" vertical="center"/>
    </xf>
    <xf numFmtId="177" fontId="1" fillId="5" borderId="13" xfId="1" applyNumberFormat="1" applyFont="1" applyFill="1" applyBorder="1" applyAlignment="1" applyProtection="1">
      <alignment horizontal="right" vertical="center"/>
    </xf>
    <xf numFmtId="177" fontId="1" fillId="5" borderId="14" xfId="1" applyNumberFormat="1" applyFont="1" applyFill="1" applyBorder="1" applyAlignment="1" applyProtection="1">
      <alignment horizontal="right" vertical="center"/>
    </xf>
    <xf numFmtId="183" fontId="1" fillId="5" borderId="13" xfId="1" applyNumberFormat="1" applyFont="1" applyFill="1" applyBorder="1" applyAlignment="1" applyProtection="1">
      <alignment horizontal="right" vertical="center"/>
    </xf>
    <xf numFmtId="183" fontId="1" fillId="5" borderId="14" xfId="1" applyNumberFormat="1" applyFont="1" applyFill="1" applyBorder="1" applyAlignment="1" applyProtection="1">
      <alignment horizontal="right" vertical="center"/>
    </xf>
    <xf numFmtId="183" fontId="1" fillId="5" borderId="15" xfId="1" applyNumberFormat="1" applyFont="1" applyFill="1" applyBorder="1" applyAlignment="1" applyProtection="1">
      <alignment horizontal="right" vertical="center"/>
    </xf>
    <xf numFmtId="38" fontId="1" fillId="0" borderId="13" xfId="1" applyFont="1" applyFill="1" applyBorder="1" applyAlignment="1" applyProtection="1">
      <alignment horizontal="left" vertical="center"/>
    </xf>
    <xf numFmtId="38" fontId="1" fillId="0" borderId="14" xfId="1" applyFont="1" applyFill="1" applyBorder="1" applyAlignment="1" applyProtection="1">
      <alignment horizontal="left" vertical="center"/>
    </xf>
    <xf numFmtId="38" fontId="1" fillId="0" borderId="80" xfId="1" applyFont="1" applyFill="1" applyBorder="1" applyAlignment="1" applyProtection="1">
      <alignment horizontal="left" vertical="center"/>
    </xf>
    <xf numFmtId="0" fontId="35" fillId="0" borderId="54" xfId="0" applyFont="1" applyBorder="1" applyAlignment="1">
      <alignment horizontal="center" vertical="center"/>
    </xf>
    <xf numFmtId="0" fontId="35" fillId="0" borderId="35" xfId="0" applyFont="1" applyBorder="1" applyAlignment="1">
      <alignment horizontal="center" vertical="center"/>
    </xf>
    <xf numFmtId="0" fontId="35" fillId="0" borderId="37"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44" xfId="0" applyFont="1" applyBorder="1" applyAlignment="1">
      <alignment horizontal="center" vertical="center"/>
    </xf>
    <xf numFmtId="184" fontId="1" fillId="5" borderId="5" xfId="0" applyNumberFormat="1" applyFont="1" applyFill="1" applyBorder="1" applyAlignment="1">
      <alignment horizontal="right" vertical="center"/>
    </xf>
    <xf numFmtId="184" fontId="1" fillId="5" borderId="6" xfId="0" applyNumberFormat="1" applyFont="1" applyFill="1" applyBorder="1" applyAlignment="1">
      <alignment horizontal="right" vertical="center"/>
    </xf>
    <xf numFmtId="184" fontId="1" fillId="5" borderId="7" xfId="0" applyNumberFormat="1" applyFont="1" applyFill="1" applyBorder="1" applyAlignment="1">
      <alignment horizontal="right" vertical="center"/>
    </xf>
    <xf numFmtId="177" fontId="1" fillId="5" borderId="45" xfId="0" applyNumberFormat="1" applyFont="1" applyFill="1" applyBorder="1" applyAlignment="1">
      <alignment horizontal="right" vertical="center"/>
    </xf>
    <xf numFmtId="177" fontId="1" fillId="5" borderId="46" xfId="0" applyNumberFormat="1" applyFont="1" applyFill="1" applyBorder="1" applyAlignment="1">
      <alignment horizontal="righ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9" fillId="0" borderId="175" xfId="0" applyFont="1" applyBorder="1" applyAlignment="1">
      <alignment horizontal="center" vertical="center"/>
    </xf>
    <xf numFmtId="0" fontId="1" fillId="7" borderId="177" xfId="0" applyFont="1" applyFill="1" applyBorder="1" applyAlignment="1">
      <alignment horizontal="left" vertical="center"/>
    </xf>
    <xf numFmtId="0" fontId="1" fillId="7" borderId="14" xfId="0" applyFont="1" applyFill="1" applyBorder="1" applyAlignment="1">
      <alignment horizontal="left" vertical="center"/>
    </xf>
    <xf numFmtId="0" fontId="1" fillId="7" borderId="178" xfId="0" applyFont="1" applyFill="1" applyBorder="1" applyAlignment="1">
      <alignment horizontal="left" vertical="center"/>
    </xf>
    <xf numFmtId="0" fontId="1" fillId="7" borderId="179" xfId="0" applyFont="1" applyFill="1" applyBorder="1" applyAlignment="1">
      <alignment horizontal="left" vertical="center"/>
    </xf>
    <xf numFmtId="0" fontId="1" fillId="0" borderId="176" xfId="0" applyFont="1" applyBorder="1" applyAlignment="1">
      <alignment horizontal="center" vertical="center"/>
    </xf>
    <xf numFmtId="177" fontId="12" fillId="5" borderId="176" xfId="1" applyNumberFormat="1" applyFont="1" applyFill="1" applyBorder="1" applyAlignment="1" applyProtection="1">
      <alignment horizontal="right" vertical="center"/>
    </xf>
    <xf numFmtId="0" fontId="37" fillId="7" borderId="83" xfId="0" applyFont="1" applyFill="1" applyBorder="1" applyAlignment="1">
      <alignment horizontal="left" vertical="center"/>
    </xf>
    <xf numFmtId="0" fontId="37" fillId="7" borderId="84" xfId="0" applyFont="1" applyFill="1" applyBorder="1" applyAlignment="1">
      <alignment horizontal="left" vertical="center"/>
    </xf>
    <xf numFmtId="0" fontId="37" fillId="7" borderId="85" xfId="0" applyFont="1" applyFill="1" applyBorder="1" applyAlignment="1">
      <alignment horizontal="left" vertical="center"/>
    </xf>
    <xf numFmtId="0" fontId="1" fillId="7" borderId="86" xfId="0" applyFont="1" applyFill="1" applyBorder="1" applyAlignment="1">
      <alignment horizontal="center" vertical="center"/>
    </xf>
    <xf numFmtId="0" fontId="1" fillId="7" borderId="97" xfId="0" applyFont="1" applyFill="1" applyBorder="1" applyAlignment="1">
      <alignment horizontal="center" vertical="center"/>
    </xf>
    <xf numFmtId="0" fontId="1" fillId="0" borderId="155" xfId="0" applyFont="1" applyBorder="1" applyAlignment="1">
      <alignment horizontal="left" vertical="center"/>
    </xf>
    <xf numFmtId="49" fontId="1" fillId="6" borderId="155" xfId="0" applyNumberFormat="1" applyFont="1" applyFill="1" applyBorder="1" applyAlignment="1" applyProtection="1">
      <alignment horizontal="left" vertical="center"/>
      <protection locked="0"/>
    </xf>
    <xf numFmtId="0" fontId="1" fillId="0" borderId="65" xfId="0" applyFont="1" applyBorder="1" applyAlignment="1">
      <alignment horizontal="left" vertical="center"/>
    </xf>
    <xf numFmtId="0" fontId="1" fillId="0" borderId="180" xfId="0" applyFont="1" applyBorder="1" applyAlignment="1">
      <alignment horizontal="left" vertical="center"/>
    </xf>
    <xf numFmtId="0" fontId="25" fillId="0" borderId="148" xfId="0" applyFont="1" applyBorder="1" applyAlignment="1">
      <alignment horizontal="center" vertical="center"/>
    </xf>
    <xf numFmtId="0" fontId="25" fillId="0" borderId="149" xfId="0" applyFont="1" applyBorder="1" applyAlignment="1">
      <alignment horizontal="center" vertical="center"/>
    </xf>
    <xf numFmtId="0" fontId="25" fillId="0" borderId="181" xfId="0" applyFont="1" applyBorder="1" applyAlignment="1">
      <alignment horizontal="center" vertical="center"/>
    </xf>
    <xf numFmtId="0" fontId="1" fillId="6" borderId="155" xfId="0" applyFont="1" applyFill="1" applyBorder="1" applyAlignment="1" applyProtection="1">
      <alignment horizontal="left" vertical="center"/>
      <protection locked="0"/>
    </xf>
    <xf numFmtId="0" fontId="1" fillId="0" borderId="187" xfId="0" applyFont="1" applyBorder="1" applyAlignment="1">
      <alignment horizontal="right" vertical="center"/>
    </xf>
    <xf numFmtId="0" fontId="1" fillId="0" borderId="284" xfId="0" applyFont="1" applyBorder="1" applyAlignment="1">
      <alignment horizontal="right" vertical="center"/>
    </xf>
    <xf numFmtId="0" fontId="58" fillId="0" borderId="187" xfId="3" applyFont="1" applyFill="1" applyBorder="1" applyAlignment="1" applyProtection="1">
      <alignment horizontal="left" vertical="center"/>
    </xf>
    <xf numFmtId="0" fontId="58" fillId="0" borderId="135" xfId="3" applyFont="1" applyFill="1" applyBorder="1" applyAlignment="1" applyProtection="1">
      <alignment horizontal="left" vertical="center"/>
    </xf>
    <xf numFmtId="0" fontId="58" fillId="0" borderId="284" xfId="3" applyFont="1" applyFill="1" applyBorder="1" applyAlignment="1" applyProtection="1">
      <alignment horizontal="left" vertical="center"/>
    </xf>
    <xf numFmtId="0" fontId="0" fillId="0" borderId="187" xfId="0" applyBorder="1" applyAlignment="1">
      <alignment horizontal="left" vertical="center"/>
    </xf>
    <xf numFmtId="0" fontId="1" fillId="0" borderId="135" xfId="0" applyFont="1" applyBorder="1" applyAlignment="1">
      <alignment horizontal="left" vertical="center"/>
    </xf>
    <xf numFmtId="0" fontId="1" fillId="0" borderId="284" xfId="0" applyFont="1" applyBorder="1" applyAlignment="1">
      <alignment horizontal="left" vertical="center"/>
    </xf>
    <xf numFmtId="0" fontId="78" fillId="4" borderId="369" xfId="0" applyFont="1" applyFill="1" applyBorder="1" applyAlignment="1">
      <alignment horizontal="center" vertical="center"/>
    </xf>
    <xf numFmtId="0" fontId="78" fillId="4" borderId="370" xfId="0" applyFont="1" applyFill="1" applyBorder="1" applyAlignment="1">
      <alignment horizontal="center" vertical="center"/>
    </xf>
    <xf numFmtId="0" fontId="78" fillId="4" borderId="371" xfId="0" applyFont="1" applyFill="1" applyBorder="1" applyAlignment="1">
      <alignment horizontal="center" vertical="center"/>
    </xf>
    <xf numFmtId="0" fontId="78" fillId="4" borderId="372" xfId="0" applyFont="1" applyFill="1" applyBorder="1" applyAlignment="1">
      <alignment horizontal="center" vertical="center"/>
    </xf>
    <xf numFmtId="0" fontId="78" fillId="4" borderId="373" xfId="0" applyFont="1" applyFill="1" applyBorder="1" applyAlignment="1">
      <alignment horizontal="center" vertical="center"/>
    </xf>
    <xf numFmtId="0" fontId="78" fillId="4" borderId="374" xfId="0" applyFont="1" applyFill="1" applyBorder="1" applyAlignment="1">
      <alignment horizontal="center" vertical="center"/>
    </xf>
    <xf numFmtId="0" fontId="37" fillId="0" borderId="13" xfId="0" applyFont="1" applyBorder="1" applyAlignment="1">
      <alignment horizontal="left" vertical="top" wrapText="1"/>
    </xf>
    <xf numFmtId="0" fontId="37" fillId="0" borderId="14" xfId="0" applyFont="1" applyBorder="1" applyAlignment="1">
      <alignment horizontal="left" vertical="top" wrapText="1"/>
    </xf>
    <xf numFmtId="0" fontId="37" fillId="0" borderId="15" xfId="0" applyFont="1" applyBorder="1" applyAlignment="1">
      <alignment horizontal="left" vertical="top" wrapText="1"/>
    </xf>
    <xf numFmtId="0" fontId="37" fillId="0" borderId="25" xfId="0" applyFont="1" applyBorder="1" applyAlignment="1">
      <alignment horizontal="left" vertical="top" wrapText="1"/>
    </xf>
    <xf numFmtId="0" fontId="37" fillId="0" borderId="0" xfId="0" applyFont="1" applyAlignment="1">
      <alignment horizontal="left" vertical="top" wrapText="1"/>
    </xf>
    <xf numFmtId="0" fontId="37" fillId="0" borderId="26" xfId="0" applyFont="1" applyBorder="1" applyAlignment="1">
      <alignment horizontal="left" vertical="top" wrapText="1"/>
    </xf>
    <xf numFmtId="0" fontId="37" fillId="0" borderId="27" xfId="0" applyFont="1" applyBorder="1" applyAlignment="1">
      <alignment horizontal="left" vertical="top" wrapText="1"/>
    </xf>
    <xf numFmtId="0" fontId="37" fillId="0" borderId="28" xfId="0" applyFont="1" applyBorder="1" applyAlignment="1">
      <alignment horizontal="left" vertical="top" wrapText="1"/>
    </xf>
    <xf numFmtId="0" fontId="37" fillId="0" borderId="29" xfId="0" applyFont="1" applyBorder="1" applyAlignment="1">
      <alignment horizontal="left" vertical="top" wrapText="1"/>
    </xf>
    <xf numFmtId="0" fontId="1" fillId="7" borderId="15" xfId="0" applyFont="1" applyFill="1" applyBorder="1" applyAlignment="1">
      <alignment horizontal="center" vertical="center"/>
    </xf>
    <xf numFmtId="0" fontId="1" fillId="7" borderId="14" xfId="0" applyFont="1" applyFill="1" applyBorder="1" applyAlignment="1">
      <alignment horizontal="center" vertical="center"/>
    </xf>
    <xf numFmtId="0" fontId="57" fillId="0" borderId="237" xfId="0" applyFont="1" applyBorder="1" applyAlignment="1">
      <alignment horizontal="right" vertical="center"/>
    </xf>
    <xf numFmtId="0" fontId="57" fillId="0" borderId="242" xfId="0" applyFont="1" applyBorder="1" applyAlignment="1">
      <alignment horizontal="right" vertical="center"/>
    </xf>
    <xf numFmtId="0" fontId="58" fillId="0" borderId="237" xfId="3" applyFont="1" applyBorder="1" applyAlignment="1" applyProtection="1">
      <alignment horizontal="left" vertical="center"/>
    </xf>
    <xf numFmtId="0" fontId="58" fillId="0" borderId="241" xfId="3" applyFont="1" applyBorder="1" applyAlignment="1" applyProtection="1">
      <alignment horizontal="left" vertical="center"/>
    </xf>
    <xf numFmtId="0" fontId="58" fillId="0" borderId="242" xfId="3" applyFont="1" applyBorder="1" applyAlignment="1" applyProtection="1">
      <alignment horizontal="left" vertical="center"/>
    </xf>
    <xf numFmtId="0" fontId="0" fillId="0" borderId="237" xfId="0" applyBorder="1" applyAlignment="1">
      <alignment horizontal="left" vertical="center" wrapText="1"/>
    </xf>
    <xf numFmtId="0" fontId="1" fillId="0" borderId="241" xfId="0" applyFont="1" applyBorder="1" applyAlignment="1">
      <alignment horizontal="left" vertical="center" wrapText="1"/>
    </xf>
    <xf numFmtId="0" fontId="1" fillId="0" borderId="242" xfId="0" applyFont="1" applyBorder="1" applyAlignment="1">
      <alignment horizontal="left" vertical="center" wrapText="1"/>
    </xf>
    <xf numFmtId="0" fontId="56" fillId="0" borderId="237" xfId="3" applyFont="1" applyBorder="1" applyAlignment="1" applyProtection="1">
      <alignment horizontal="left" vertical="center"/>
    </xf>
    <xf numFmtId="0" fontId="56" fillId="0" borderId="241" xfId="3" applyFont="1" applyBorder="1" applyAlignment="1" applyProtection="1">
      <alignment horizontal="left" vertical="center"/>
    </xf>
    <xf numFmtId="0" fontId="56" fillId="0" borderId="242" xfId="3" applyFont="1" applyBorder="1" applyAlignment="1" applyProtection="1">
      <alignment horizontal="left" vertical="center"/>
    </xf>
    <xf numFmtId="0" fontId="1" fillId="0" borderId="237" xfId="0" applyFont="1" applyBorder="1" applyAlignment="1">
      <alignment horizontal="left" vertical="center"/>
    </xf>
    <xf numFmtId="0" fontId="1" fillId="0" borderId="241" xfId="0" applyFont="1" applyBorder="1" applyAlignment="1">
      <alignment horizontal="left" vertical="center"/>
    </xf>
    <xf numFmtId="0" fontId="1" fillId="0" borderId="242" xfId="0" applyFont="1" applyBorder="1" applyAlignment="1">
      <alignment horizontal="left" vertical="center"/>
    </xf>
    <xf numFmtId="0" fontId="58" fillId="0" borderId="237" xfId="3" applyFont="1" applyBorder="1" applyAlignment="1">
      <alignment horizontal="left" vertical="center"/>
    </xf>
    <xf numFmtId="0" fontId="58" fillId="0" borderId="241" xfId="3" applyFont="1" applyBorder="1" applyAlignment="1">
      <alignment horizontal="left" vertical="center"/>
    </xf>
    <xf numFmtId="0" fontId="58" fillId="0" borderId="242" xfId="3" applyFont="1" applyBorder="1" applyAlignment="1">
      <alignment horizontal="left" vertical="center"/>
    </xf>
    <xf numFmtId="0" fontId="57" fillId="0" borderId="237" xfId="0" applyFont="1" applyBorder="1" applyAlignment="1">
      <alignment horizontal="left" vertical="center"/>
    </xf>
    <xf numFmtId="0" fontId="57" fillId="0" borderId="241" xfId="0" applyFont="1" applyBorder="1" applyAlignment="1">
      <alignment horizontal="left" vertical="center"/>
    </xf>
    <xf numFmtId="0" fontId="57" fillId="0" borderId="242" xfId="0" applyFont="1" applyBorder="1" applyAlignment="1">
      <alignment horizontal="left" vertical="center"/>
    </xf>
    <xf numFmtId="0" fontId="34" fillId="0" borderId="237" xfId="0" applyFont="1" applyBorder="1" applyAlignment="1">
      <alignment horizontal="left" vertical="center"/>
    </xf>
    <xf numFmtId="0" fontId="34" fillId="0" borderId="241" xfId="0" applyFont="1" applyBorder="1" applyAlignment="1">
      <alignment horizontal="left" vertical="center"/>
    </xf>
    <xf numFmtId="0" fontId="34" fillId="0" borderId="242" xfId="0" applyFont="1" applyBorder="1" applyAlignment="1">
      <alignment horizontal="left" vertical="center"/>
    </xf>
    <xf numFmtId="0" fontId="57" fillId="0" borderId="231" xfId="0" applyFont="1" applyBorder="1" applyAlignment="1">
      <alignment horizontal="right" vertical="center"/>
    </xf>
    <xf numFmtId="0" fontId="57" fillId="0" borderId="236" xfId="0" applyFont="1" applyBorder="1" applyAlignment="1">
      <alignment horizontal="right" vertical="center"/>
    </xf>
    <xf numFmtId="0" fontId="57" fillId="0" borderId="231" xfId="0" applyFont="1" applyBorder="1" applyAlignment="1">
      <alignment horizontal="left" vertical="center"/>
    </xf>
    <xf numFmtId="0" fontId="57" fillId="0" borderId="235" xfId="0" applyFont="1" applyBorder="1" applyAlignment="1">
      <alignment horizontal="left" vertical="center"/>
    </xf>
    <xf numFmtId="0" fontId="57" fillId="0" borderId="236" xfId="0" applyFont="1" applyBorder="1" applyAlignment="1">
      <alignment horizontal="left" vertical="center"/>
    </xf>
    <xf numFmtId="0" fontId="18" fillId="0" borderId="0" xfId="0" applyFont="1" applyAlignment="1">
      <alignment horizontal="left" vertical="top" wrapText="1"/>
    </xf>
    <xf numFmtId="0" fontId="40" fillId="11" borderId="0" xfId="0" applyFont="1" applyFill="1" applyAlignment="1">
      <alignment horizontal="left" vertical="center"/>
    </xf>
    <xf numFmtId="0" fontId="39" fillId="0" borderId="182" xfId="0" applyFont="1" applyBorder="1" applyAlignment="1">
      <alignment horizontal="left" vertical="center"/>
    </xf>
    <xf numFmtId="0" fontId="39" fillId="0" borderId="183" xfId="0" applyFont="1" applyBorder="1" applyAlignment="1">
      <alignment horizontal="left" vertical="center"/>
    </xf>
    <xf numFmtId="0" fontId="39" fillId="0" borderId="184" xfId="0" applyFont="1" applyBorder="1" applyAlignment="1">
      <alignment horizontal="left" vertical="center"/>
    </xf>
    <xf numFmtId="0" fontId="41" fillId="0" borderId="13" xfId="0" quotePrefix="1" applyFont="1" applyBorder="1" applyAlignment="1">
      <alignment horizontal="left" vertical="center"/>
    </xf>
    <xf numFmtId="0" fontId="41" fillId="0" borderId="14" xfId="0" quotePrefix="1" applyFont="1" applyBorder="1" applyAlignment="1">
      <alignment horizontal="left" vertical="center"/>
    </xf>
    <xf numFmtId="0" fontId="41" fillId="0" borderId="15" xfId="0" quotePrefix="1" applyFont="1" applyBorder="1" applyAlignment="1">
      <alignment horizontal="left" vertical="center"/>
    </xf>
    <xf numFmtId="0" fontId="39" fillId="0" borderId="131" xfId="0" applyFont="1" applyBorder="1" applyAlignment="1">
      <alignment horizontal="left" vertical="center"/>
    </xf>
    <xf numFmtId="0" fontId="39" fillId="0" borderId="185" xfId="0" applyFont="1" applyBorder="1" applyAlignment="1">
      <alignment horizontal="left" vertical="center" wrapText="1"/>
    </xf>
    <xf numFmtId="0" fontId="39" fillId="0" borderId="131" xfId="0" applyFont="1" applyBorder="1" applyAlignment="1">
      <alignment horizontal="left" vertical="center" wrapText="1"/>
    </xf>
    <xf numFmtId="0" fontId="39" fillId="0" borderId="186" xfId="0" applyFont="1" applyBorder="1" applyAlignment="1">
      <alignment horizontal="left" vertical="center" wrapText="1"/>
    </xf>
    <xf numFmtId="0" fontId="38" fillId="0" borderId="0" xfId="3" applyFont="1" applyFill="1" applyBorder="1" applyAlignment="1" applyProtection="1">
      <alignment horizontal="center" vertical="center"/>
    </xf>
    <xf numFmtId="0" fontId="39" fillId="3" borderId="0" xfId="0" applyFont="1" applyFill="1" applyAlignment="1">
      <alignment horizontal="center" vertical="center"/>
    </xf>
    <xf numFmtId="0" fontId="39" fillId="3" borderId="0" xfId="0" applyFont="1" applyFill="1" applyAlignment="1">
      <alignment horizontal="right" vertical="center"/>
    </xf>
    <xf numFmtId="0" fontId="39" fillId="3" borderId="0" xfId="0" quotePrefix="1" applyFont="1" applyFill="1" applyAlignment="1">
      <alignment horizontal="center" vertical="center" shrinkToFit="1"/>
    </xf>
    <xf numFmtId="0" fontId="18" fillId="0" borderId="0" xfId="0" applyFont="1" applyAlignment="1">
      <alignment horizontal="center" vertical="center"/>
    </xf>
    <xf numFmtId="0" fontId="18" fillId="0" borderId="0" xfId="0" applyFont="1" applyAlignment="1">
      <alignment horizontal="left" vertical="center" wrapText="1"/>
    </xf>
    <xf numFmtId="0" fontId="39" fillId="0" borderId="205" xfId="0" applyFont="1" applyBorder="1" applyAlignment="1">
      <alignment horizontal="left" vertical="center"/>
    </xf>
    <xf numFmtId="0" fontId="42" fillId="0" borderId="205" xfId="0" applyFont="1" applyBorder="1" applyAlignment="1">
      <alignment horizontal="center" vertical="center"/>
    </xf>
    <xf numFmtId="0" fontId="42" fillId="0" borderId="206" xfId="0" applyFont="1" applyBorder="1" applyAlignment="1">
      <alignment horizontal="center" vertical="center"/>
    </xf>
    <xf numFmtId="0" fontId="39" fillId="0" borderId="207" xfId="0" applyFont="1" applyBorder="1" applyAlignment="1">
      <alignment horizontal="left" vertical="center"/>
    </xf>
    <xf numFmtId="0" fontId="39" fillId="0" borderId="208" xfId="0" applyFont="1" applyBorder="1" applyAlignment="1">
      <alignment horizontal="left" vertical="center"/>
    </xf>
    <xf numFmtId="0" fontId="39" fillId="0" borderId="209" xfId="0" applyFont="1" applyBorder="1" applyAlignment="1">
      <alignment horizontal="left" vertical="center"/>
    </xf>
    <xf numFmtId="0" fontId="39" fillId="0" borderId="210" xfId="0" applyFont="1" applyBorder="1" applyAlignment="1">
      <alignment horizontal="left" vertical="center"/>
    </xf>
    <xf numFmtId="0" fontId="39" fillId="0" borderId="211" xfId="0" applyFont="1" applyBorder="1" applyAlignment="1">
      <alignment horizontal="left" vertical="center"/>
    </xf>
    <xf numFmtId="0" fontId="39" fillId="0" borderId="212" xfId="0" applyFont="1" applyBorder="1" applyAlignment="1">
      <alignment horizontal="left" vertical="center"/>
    </xf>
    <xf numFmtId="0" fontId="39" fillId="0" borderId="208" xfId="0" applyFont="1" applyBorder="1" applyAlignment="1">
      <alignment horizontal="center" vertical="center"/>
    </xf>
    <xf numFmtId="0" fontId="39" fillId="0" borderId="213" xfId="0" applyFont="1" applyBorder="1" applyAlignment="1">
      <alignment horizontal="left" vertical="center"/>
    </xf>
    <xf numFmtId="0" fontId="17" fillId="0" borderId="188" xfId="0" applyFont="1" applyBorder="1" applyAlignment="1">
      <alignment horizontal="center" vertical="center"/>
    </xf>
    <xf numFmtId="0" fontId="17" fillId="0" borderId="189" xfId="0" applyFont="1" applyBorder="1" applyAlignment="1">
      <alignment horizontal="center" vertical="center"/>
    </xf>
    <xf numFmtId="0" fontId="39" fillId="0" borderId="190" xfId="0" applyFont="1" applyBorder="1" applyAlignment="1">
      <alignment horizontal="left" vertical="center" wrapText="1"/>
    </xf>
    <xf numFmtId="0" fontId="39" fillId="0" borderId="189" xfId="0" applyFont="1" applyBorder="1" applyAlignment="1">
      <alignment horizontal="left" vertical="center" wrapText="1"/>
    </xf>
    <xf numFmtId="0" fontId="39" fillId="0" borderId="191" xfId="0" applyFont="1" applyBorder="1" applyAlignment="1">
      <alignment horizontal="left" vertical="center" wrapText="1"/>
    </xf>
    <xf numFmtId="0" fontId="39" fillId="0" borderId="193" xfId="0" applyFont="1" applyBorder="1" applyAlignment="1">
      <alignment horizontal="left" vertical="center"/>
    </xf>
    <xf numFmtId="0" fontId="39" fillId="0" borderId="194" xfId="0" applyFont="1" applyBorder="1" applyAlignment="1">
      <alignment horizontal="left" vertical="center"/>
    </xf>
    <xf numFmtId="0" fontId="39" fillId="0" borderId="195" xfId="0" applyFont="1" applyBorder="1" applyAlignment="1">
      <alignment horizontal="left" vertical="center"/>
    </xf>
    <xf numFmtId="0" fontId="39" fillId="0" borderId="196" xfId="0" applyFont="1" applyBorder="1" applyAlignment="1">
      <alignment horizontal="left" vertical="center" wrapText="1"/>
    </xf>
    <xf numFmtId="0" fontId="39" fillId="0" borderId="194" xfId="0" applyFont="1" applyBorder="1" applyAlignment="1">
      <alignment horizontal="left" vertical="center" wrapText="1"/>
    </xf>
    <xf numFmtId="0" fontId="39" fillId="0" borderId="197" xfId="0" applyFont="1" applyBorder="1" applyAlignment="1">
      <alignment horizontal="left" vertical="center" wrapText="1"/>
    </xf>
    <xf numFmtId="0" fontId="39" fillId="0" borderId="199" xfId="0" applyFont="1" applyBorder="1" applyAlignment="1">
      <alignment horizontal="left" vertical="center"/>
    </xf>
    <xf numFmtId="0" fontId="39" fillId="0" borderId="200" xfId="0" applyFont="1" applyBorder="1" applyAlignment="1">
      <alignment horizontal="left" vertical="center"/>
    </xf>
    <xf numFmtId="0" fontId="39" fillId="0" borderId="201" xfId="0" applyFont="1" applyBorder="1" applyAlignment="1">
      <alignment horizontal="left" vertical="center"/>
    </xf>
    <xf numFmtId="0" fontId="39" fillId="0" borderId="202" xfId="0" applyFont="1" applyBorder="1" applyAlignment="1">
      <alignment horizontal="left" vertical="center" wrapText="1"/>
    </xf>
    <xf numFmtId="0" fontId="39" fillId="0" borderId="200" xfId="0" applyFont="1" applyBorder="1" applyAlignment="1">
      <alignment horizontal="left" vertical="center" wrapText="1"/>
    </xf>
    <xf numFmtId="0" fontId="39" fillId="0" borderId="203" xfId="0" applyFont="1" applyBorder="1" applyAlignment="1">
      <alignment horizontal="left" vertical="center" wrapText="1"/>
    </xf>
    <xf numFmtId="0" fontId="39" fillId="0" borderId="222" xfId="0" applyFont="1" applyBorder="1" applyAlignment="1">
      <alignment horizontal="left" vertical="center"/>
    </xf>
    <xf numFmtId="0" fontId="39" fillId="0" borderId="223" xfId="0" applyFont="1" applyBorder="1" applyAlignment="1">
      <alignment horizontal="left" vertical="center"/>
    </xf>
    <xf numFmtId="0" fontId="39" fillId="0" borderId="224" xfId="0" applyFont="1" applyBorder="1" applyAlignment="1">
      <alignment horizontal="left" vertical="center"/>
    </xf>
    <xf numFmtId="0" fontId="39" fillId="0" borderId="202" xfId="0" quotePrefix="1" applyFont="1" applyBorder="1" applyAlignment="1">
      <alignment horizontal="left" vertical="center" wrapText="1"/>
    </xf>
    <xf numFmtId="0" fontId="39" fillId="0" borderId="200" xfId="0" quotePrefix="1" applyFont="1" applyBorder="1" applyAlignment="1">
      <alignment horizontal="left" vertical="center" wrapText="1"/>
    </xf>
    <xf numFmtId="0" fontId="39" fillId="0" borderId="203" xfId="0" quotePrefix="1" applyFont="1" applyBorder="1" applyAlignment="1">
      <alignment horizontal="left" vertical="center" wrapText="1"/>
    </xf>
    <xf numFmtId="0" fontId="17" fillId="0" borderId="201" xfId="0" applyFont="1" applyBorder="1" applyAlignment="1">
      <alignment horizontal="center" vertical="center"/>
    </xf>
    <xf numFmtId="0" fontId="17" fillId="0" borderId="227" xfId="0" applyFont="1" applyBorder="1" applyAlignment="1">
      <alignment horizontal="center" vertical="center"/>
    </xf>
    <xf numFmtId="0" fontId="39" fillId="0" borderId="198" xfId="0" quotePrefix="1" applyFont="1" applyBorder="1" applyAlignment="1">
      <alignment horizontal="left" vertical="center" wrapText="1"/>
    </xf>
    <xf numFmtId="0" fontId="39" fillId="0" borderId="227" xfId="0" quotePrefix="1" applyFont="1" applyBorder="1" applyAlignment="1">
      <alignment horizontal="left" vertical="center" wrapText="1"/>
    </xf>
    <xf numFmtId="0" fontId="39" fillId="0" borderId="228" xfId="0" quotePrefix="1" applyFont="1" applyBorder="1" applyAlignment="1">
      <alignment horizontal="left" vertical="center" wrapText="1"/>
    </xf>
    <xf numFmtId="0" fontId="39" fillId="0" borderId="221" xfId="0" applyFont="1" applyBorder="1" applyAlignment="1">
      <alignment horizontal="left" vertical="center"/>
    </xf>
    <xf numFmtId="0" fontId="43" fillId="0" borderId="198" xfId="0" applyFont="1" applyBorder="1" applyAlignment="1">
      <alignment horizontal="left" vertical="center" wrapText="1"/>
    </xf>
    <xf numFmtId="0" fontId="43" fillId="0" borderId="227" xfId="0" applyFont="1" applyBorder="1" applyAlignment="1">
      <alignment horizontal="left" vertical="center" wrapText="1"/>
    </xf>
    <xf numFmtId="0" fontId="43" fillId="0" borderId="228" xfId="0" applyFont="1" applyBorder="1" applyAlignment="1">
      <alignment horizontal="left" vertical="center" wrapText="1"/>
    </xf>
    <xf numFmtId="0" fontId="39" fillId="0" borderId="214" xfId="0" applyFont="1" applyBorder="1" applyAlignment="1">
      <alignment horizontal="left" vertical="center"/>
    </xf>
    <xf numFmtId="0" fontId="39" fillId="0" borderId="215" xfId="0" applyFont="1" applyBorder="1" applyAlignment="1">
      <alignment horizontal="left" vertical="center"/>
    </xf>
    <xf numFmtId="0" fontId="39" fillId="0" borderId="216" xfId="0" applyFont="1" applyBorder="1" applyAlignment="1">
      <alignment horizontal="left" vertical="center"/>
    </xf>
    <xf numFmtId="0" fontId="39" fillId="0" borderId="217" xfId="0" applyFont="1" applyBorder="1" applyAlignment="1">
      <alignment horizontal="left" vertical="top" wrapText="1"/>
    </xf>
    <xf numFmtId="0" fontId="39" fillId="0" borderId="215" xfId="0" applyFont="1" applyBorder="1" applyAlignment="1">
      <alignment horizontal="left" vertical="top" wrapText="1"/>
    </xf>
    <xf numFmtId="0" fontId="39" fillId="0" borderId="218" xfId="0" applyFont="1" applyBorder="1" applyAlignment="1">
      <alignment horizontal="left" vertical="top" wrapText="1"/>
    </xf>
    <xf numFmtId="0" fontId="39" fillId="0" borderId="14" xfId="0" applyFont="1" applyBorder="1">
      <alignment vertical="center"/>
    </xf>
    <xf numFmtId="0" fontId="39" fillId="0" borderId="15" xfId="0" applyFont="1" applyBorder="1">
      <alignment vertical="center"/>
    </xf>
    <xf numFmtId="0" fontId="39" fillId="0" borderId="219" xfId="0" applyFont="1" applyBorder="1" applyAlignment="1">
      <alignment horizontal="left" vertical="center" wrapText="1"/>
    </xf>
    <xf numFmtId="0" fontId="39" fillId="0" borderId="208" xfId="0" applyFont="1" applyBorder="1" applyAlignment="1">
      <alignment horizontal="left" vertical="center" wrapText="1"/>
    </xf>
    <xf numFmtId="0" fontId="39" fillId="0" borderId="220" xfId="0" applyFont="1" applyBorder="1" applyAlignment="1">
      <alignment horizontal="left" vertical="center" wrapText="1"/>
    </xf>
    <xf numFmtId="0" fontId="17" fillId="0" borderId="14" xfId="0" applyFont="1" applyBorder="1" applyAlignment="1">
      <alignment horizontal="left" vertical="top" wrapText="1"/>
    </xf>
    <xf numFmtId="0" fontId="17" fillId="0" borderId="0" xfId="0" applyFont="1" applyAlignment="1">
      <alignment horizontal="left" vertical="top" wrapText="1"/>
    </xf>
    <xf numFmtId="0" fontId="39" fillId="0" borderId="13" xfId="0" applyFont="1" applyBorder="1" applyAlignment="1">
      <alignment horizontal="left" vertical="center"/>
    </xf>
    <xf numFmtId="0" fontId="39" fillId="0" borderId="14" xfId="0" applyFont="1" applyBorder="1" applyAlignment="1">
      <alignment horizontal="left" vertical="center"/>
    </xf>
    <xf numFmtId="0" fontId="39" fillId="0" borderId="15" xfId="0" applyFont="1" applyBorder="1" applyAlignment="1">
      <alignment horizontal="left" vertical="center"/>
    </xf>
    <xf numFmtId="0" fontId="39" fillId="0" borderId="238" xfId="0" applyFont="1" applyBorder="1" applyAlignment="1">
      <alignment horizontal="left" vertical="center"/>
    </xf>
    <xf numFmtId="0" fontId="39" fillId="0" borderId="239" xfId="0" applyFont="1" applyBorder="1" applyAlignment="1">
      <alignment horizontal="left" vertical="center"/>
    </xf>
    <xf numFmtId="0" fontId="39" fillId="0" borderId="240" xfId="0" applyFont="1" applyBorder="1" applyAlignment="1">
      <alignment horizontal="left" vertical="center"/>
    </xf>
    <xf numFmtId="0" fontId="41" fillId="0" borderId="237" xfId="0" quotePrefix="1" applyFont="1" applyBorder="1" applyAlignment="1">
      <alignment horizontal="left" vertical="center"/>
    </xf>
    <xf numFmtId="0" fontId="41" fillId="0" borderId="241" xfId="0" quotePrefix="1" applyFont="1" applyBorder="1" applyAlignment="1">
      <alignment horizontal="left" vertical="center"/>
    </xf>
    <xf numFmtId="0" fontId="41" fillId="0" borderId="242" xfId="0" quotePrefix="1" applyFont="1" applyBorder="1" applyAlignment="1">
      <alignment horizontal="left" vertical="center"/>
    </xf>
    <xf numFmtId="0" fontId="39" fillId="0" borderId="202" xfId="0" applyFont="1" applyBorder="1" applyAlignment="1">
      <alignment horizontal="left" vertical="center"/>
    </xf>
    <xf numFmtId="0" fontId="39" fillId="0" borderId="203" xfId="0" applyFont="1" applyBorder="1" applyAlignment="1">
      <alignment horizontal="left" vertical="center"/>
    </xf>
    <xf numFmtId="0" fontId="39" fillId="0" borderId="229" xfId="0" applyFont="1" applyBorder="1" applyAlignment="1">
      <alignment horizontal="left" vertical="center"/>
    </xf>
    <xf numFmtId="0" fontId="39" fillId="0" borderId="230" xfId="0" applyFont="1" applyBorder="1" applyAlignment="1">
      <alignment horizontal="left" vertical="center"/>
    </xf>
    <xf numFmtId="0" fontId="39" fillId="0" borderId="232" xfId="0" applyFont="1" applyBorder="1" applyAlignment="1">
      <alignment horizontal="left" vertical="center"/>
    </xf>
    <xf numFmtId="0" fontId="39" fillId="0" borderId="233" xfId="0" applyFont="1" applyBorder="1" applyAlignment="1">
      <alignment horizontal="left" vertical="center"/>
    </xf>
    <xf numFmtId="0" fontId="39" fillId="0" borderId="234" xfId="0" applyFont="1" applyBorder="1" applyAlignment="1">
      <alignment horizontal="left" vertical="center"/>
    </xf>
    <xf numFmtId="0" fontId="39" fillId="0" borderId="231" xfId="0" applyFont="1" applyBorder="1" applyAlignment="1">
      <alignment horizontal="left" vertical="center"/>
    </xf>
    <xf numFmtId="0" fontId="39" fillId="0" borderId="235" xfId="0" applyFont="1" applyBorder="1" applyAlignment="1">
      <alignment horizontal="left" vertical="center"/>
    </xf>
    <xf numFmtId="0" fontId="17" fillId="0" borderId="234" xfId="0" applyFont="1" applyBorder="1" applyAlignment="1">
      <alignment horizontal="left" vertical="center" wrapText="1"/>
    </xf>
    <xf numFmtId="0" fontId="0" fillId="0" borderId="235" xfId="0" applyBorder="1" applyAlignment="1">
      <alignment horizontal="left" vertical="center" wrapText="1"/>
    </xf>
    <xf numFmtId="0" fontId="0" fillId="0" borderId="236" xfId="0" applyBorder="1" applyAlignment="1">
      <alignment horizontal="left" vertical="center" wrapText="1"/>
    </xf>
    <xf numFmtId="0" fontId="39" fillId="0" borderId="245" xfId="0" applyFont="1" applyBorder="1" applyAlignment="1">
      <alignment horizontal="left" vertical="center"/>
    </xf>
    <xf numFmtId="0" fontId="39" fillId="0" borderId="246" xfId="0" applyFont="1" applyBorder="1" applyAlignment="1">
      <alignment horizontal="left" vertical="center"/>
    </xf>
    <xf numFmtId="0" fontId="39" fillId="0" borderId="247" xfId="0" applyFont="1" applyBorder="1" applyAlignment="1">
      <alignment horizontal="left" vertical="center"/>
    </xf>
    <xf numFmtId="0" fontId="39" fillId="0" borderId="248" xfId="0" applyFont="1" applyBorder="1" applyAlignment="1">
      <alignment horizontal="left" vertical="center" wrapText="1"/>
    </xf>
    <xf numFmtId="0" fontId="39" fillId="0" borderId="246" xfId="0" applyFont="1" applyBorder="1" applyAlignment="1">
      <alignment horizontal="left" vertical="center" wrapText="1"/>
    </xf>
    <xf numFmtId="0" fontId="39" fillId="0" borderId="249" xfId="0" applyFont="1" applyBorder="1" applyAlignment="1">
      <alignment horizontal="left" vertical="center" wrapText="1"/>
    </xf>
    <xf numFmtId="0" fontId="39" fillId="0" borderId="131" xfId="0" applyFont="1" applyBorder="1" applyAlignment="1">
      <alignment horizontal="center" vertical="center"/>
    </xf>
    <xf numFmtId="0" fontId="39" fillId="0" borderId="186" xfId="0" applyFont="1" applyBorder="1" applyAlignment="1">
      <alignment horizontal="center" vertical="center"/>
    </xf>
    <xf numFmtId="56" fontId="39" fillId="0" borderId="210" xfId="0" applyNumberFormat="1" applyFont="1" applyBorder="1" applyAlignment="1">
      <alignment horizontal="left" vertical="center"/>
    </xf>
    <xf numFmtId="56" fontId="39" fillId="0" borderId="211" xfId="0" applyNumberFormat="1" applyFont="1" applyBorder="1" applyAlignment="1">
      <alignment horizontal="left" vertical="center"/>
    </xf>
    <xf numFmtId="56" fontId="39" fillId="0" borderId="212" xfId="0" applyNumberFormat="1" applyFont="1" applyBorder="1" applyAlignment="1">
      <alignment horizontal="left" vertical="center"/>
    </xf>
    <xf numFmtId="0" fontId="39" fillId="0" borderId="0" xfId="0" applyFont="1" applyAlignment="1">
      <alignment horizontal="left" vertical="center"/>
    </xf>
    <xf numFmtId="0" fontId="39" fillId="0" borderId="25" xfId="0" applyFont="1" applyBorder="1" applyAlignment="1">
      <alignment horizontal="left" vertical="top" wrapText="1"/>
    </xf>
    <xf numFmtId="0" fontId="39" fillId="0" borderId="0" xfId="0" applyFont="1" applyAlignment="1">
      <alignment horizontal="left" vertical="top" wrapText="1"/>
    </xf>
    <xf numFmtId="0" fontId="39" fillId="0" borderId="26" xfId="0" applyFont="1" applyBorder="1" applyAlignment="1">
      <alignment horizontal="left" vertical="top" wrapText="1"/>
    </xf>
    <xf numFmtId="0" fontId="17" fillId="0" borderId="224" xfId="0" applyFont="1" applyBorder="1" applyAlignment="1">
      <alignment horizontal="center" vertical="center"/>
    </xf>
    <xf numFmtId="0" fontId="17" fillId="0" borderId="205" xfId="0" applyFont="1" applyBorder="1" applyAlignment="1">
      <alignment horizontal="center" vertical="center"/>
    </xf>
    <xf numFmtId="0" fontId="39" fillId="0" borderId="204" xfId="0" applyFont="1" applyBorder="1" applyAlignment="1">
      <alignment horizontal="left" vertical="top" wrapText="1"/>
    </xf>
    <xf numFmtId="0" fontId="39" fillId="0" borderId="205" xfId="0" applyFont="1" applyBorder="1" applyAlignment="1">
      <alignment horizontal="left" vertical="top" wrapText="1"/>
    </xf>
    <xf numFmtId="0" fontId="39" fillId="0" borderId="206" xfId="0" applyFont="1" applyBorder="1" applyAlignment="1">
      <alignment horizontal="left" vertical="top" wrapText="1"/>
    </xf>
    <xf numFmtId="0" fontId="39" fillId="0" borderId="243" xfId="0" applyFont="1" applyBorder="1" applyAlignment="1">
      <alignment horizontal="left" vertical="center" wrapText="1"/>
    </xf>
    <xf numFmtId="0" fontId="39" fillId="0" borderId="239" xfId="0" applyFont="1" applyBorder="1" applyAlignment="1">
      <alignment horizontal="left" vertical="center" wrapText="1"/>
    </xf>
    <xf numFmtId="0" fontId="39" fillId="0" borderId="244" xfId="0" applyFont="1" applyBorder="1" applyAlignment="1">
      <alignment horizontal="left" vertical="center" wrapText="1"/>
    </xf>
    <xf numFmtId="0" fontId="39" fillId="0" borderId="250" xfId="0" applyFont="1" applyBorder="1" applyAlignment="1">
      <alignment horizontal="left" vertical="center"/>
    </xf>
    <xf numFmtId="0" fontId="39" fillId="0" borderId="251" xfId="0" applyFont="1" applyBorder="1" applyAlignment="1">
      <alignment horizontal="left" vertical="center"/>
    </xf>
    <xf numFmtId="0" fontId="39" fillId="0" borderId="188" xfId="0" applyFont="1" applyBorder="1" applyAlignment="1">
      <alignment horizontal="left" vertical="center"/>
    </xf>
    <xf numFmtId="0" fontId="39" fillId="0" borderId="252" xfId="0" applyFont="1" applyBorder="1" applyAlignment="1">
      <alignment horizontal="left" vertical="top" wrapText="1"/>
    </xf>
    <xf numFmtId="0" fontId="39" fillId="0" borderId="251" xfId="0" applyFont="1" applyBorder="1" applyAlignment="1">
      <alignment horizontal="left" vertical="top" wrapText="1"/>
    </xf>
    <xf numFmtId="0" fontId="39" fillId="0" borderId="253" xfId="0" applyFont="1" applyBorder="1" applyAlignment="1">
      <alignment horizontal="left" vertical="top" wrapText="1"/>
    </xf>
    <xf numFmtId="0" fontId="39" fillId="0" borderId="133" xfId="0" applyFont="1" applyBorder="1">
      <alignment vertical="center"/>
    </xf>
    <xf numFmtId="0" fontId="39" fillId="0" borderId="0" xfId="0" applyFont="1">
      <alignment vertical="center"/>
    </xf>
    <xf numFmtId="0" fontId="39" fillId="0" borderId="26" xfId="0" applyFont="1" applyBorder="1">
      <alignment vertical="center"/>
    </xf>
    <xf numFmtId="0" fontId="0" fillId="0" borderId="0" xfId="0" applyAlignment="1">
      <alignment horizontal="left" vertical="top" wrapText="1"/>
    </xf>
    <xf numFmtId="0" fontId="39" fillId="0" borderId="254" xfId="0" applyFont="1" applyBorder="1" applyAlignment="1">
      <alignment horizontal="left" vertical="center"/>
    </xf>
    <xf numFmtId="0" fontId="39" fillId="0" borderId="255" xfId="0" applyFont="1" applyBorder="1" applyAlignment="1">
      <alignment horizontal="left" vertical="center"/>
    </xf>
    <xf numFmtId="0" fontId="39" fillId="0" borderId="256" xfId="0" applyFont="1" applyBorder="1" applyAlignment="1">
      <alignment horizontal="left" vertical="center"/>
    </xf>
    <xf numFmtId="0" fontId="39" fillId="0" borderId="257" xfId="0" applyFont="1" applyBorder="1" applyAlignment="1">
      <alignment horizontal="left" vertical="center" wrapText="1"/>
    </xf>
    <xf numFmtId="0" fontId="39" fillId="0" borderId="255" xfId="0" applyFont="1" applyBorder="1" applyAlignment="1">
      <alignment horizontal="left" vertical="center" wrapText="1"/>
    </xf>
    <xf numFmtId="0" fontId="39" fillId="0" borderId="258" xfId="0" applyFont="1" applyBorder="1" applyAlignment="1">
      <alignment horizontal="left" vertical="center" wrapText="1"/>
    </xf>
    <xf numFmtId="0" fontId="39" fillId="0" borderId="0" xfId="0" applyFont="1" applyAlignment="1">
      <alignment horizontal="center" vertical="center"/>
    </xf>
    <xf numFmtId="0" fontId="39" fillId="0" borderId="26" xfId="0" applyFont="1" applyBorder="1" applyAlignment="1">
      <alignment horizontal="center" vertical="center"/>
    </xf>
    <xf numFmtId="0" fontId="39" fillId="0" borderId="202" xfId="0" quotePrefix="1" applyFont="1" applyBorder="1" applyAlignment="1">
      <alignment horizontal="left" vertical="center"/>
    </xf>
    <xf numFmtId="0" fontId="41" fillId="0" borderId="250" xfId="0" applyFont="1" applyBorder="1" applyAlignment="1">
      <alignment horizontal="left" vertical="center"/>
    </xf>
    <xf numFmtId="0" fontId="41" fillId="0" borderId="251" xfId="0" applyFont="1" applyBorder="1" applyAlignment="1">
      <alignment horizontal="left" vertical="center"/>
    </xf>
    <xf numFmtId="0" fontId="41" fillId="0" borderId="188" xfId="0" applyFont="1" applyBorder="1" applyAlignment="1">
      <alignment horizontal="left" vertical="center"/>
    </xf>
    <xf numFmtId="0" fontId="39" fillId="0" borderId="252" xfId="0" applyFont="1" applyBorder="1" applyAlignment="1">
      <alignment horizontal="left" vertical="center"/>
    </xf>
    <xf numFmtId="0" fontId="39" fillId="0" borderId="253" xfId="0" applyFont="1" applyBorder="1" applyAlignment="1">
      <alignment horizontal="left" vertical="center"/>
    </xf>
    <xf numFmtId="0" fontId="39" fillId="0" borderId="198" xfId="0" applyFont="1" applyBorder="1" applyAlignment="1">
      <alignment horizontal="left" vertical="center"/>
    </xf>
    <xf numFmtId="0" fontId="39" fillId="0" borderId="227" xfId="0" applyFont="1" applyBorder="1" applyAlignment="1">
      <alignment horizontal="left" vertical="center"/>
    </xf>
    <xf numFmtId="0" fontId="39" fillId="0" borderId="228" xfId="0" applyFont="1" applyBorder="1" applyAlignment="1">
      <alignment horizontal="left" vertical="center"/>
    </xf>
    <xf numFmtId="0" fontId="39" fillId="0" borderId="202" xfId="0" applyFont="1" applyBorder="1" applyAlignment="1">
      <alignment horizontal="left" vertical="top" wrapText="1"/>
    </xf>
    <xf numFmtId="0" fontId="39" fillId="0" borderId="200" xfId="0" applyFont="1" applyBorder="1" applyAlignment="1">
      <alignment horizontal="left" vertical="top" wrapText="1"/>
    </xf>
    <xf numFmtId="0" fontId="39" fillId="0" borderId="203" xfId="0" applyFont="1" applyBorder="1" applyAlignment="1">
      <alignment horizontal="left" vertical="top" wrapText="1"/>
    </xf>
    <xf numFmtId="0" fontId="39" fillId="0" borderId="259" xfId="0" applyFont="1" applyBorder="1" applyAlignment="1">
      <alignment horizontal="left" vertical="center"/>
    </xf>
    <xf numFmtId="0" fontId="39" fillId="0" borderId="210" xfId="0" applyFont="1" applyBorder="1" applyAlignment="1">
      <alignment horizontal="left" vertical="center" wrapText="1"/>
    </xf>
    <xf numFmtId="0" fontId="39" fillId="0" borderId="211" xfId="0" applyFont="1" applyBorder="1" applyAlignment="1">
      <alignment horizontal="left" vertical="center" wrapText="1"/>
    </xf>
    <xf numFmtId="0" fontId="39" fillId="0" borderId="213" xfId="0" applyFont="1" applyBorder="1" applyAlignment="1">
      <alignment horizontal="left" vertical="center" wrapText="1"/>
    </xf>
    <xf numFmtId="0" fontId="39" fillId="0" borderId="260" xfId="0" applyFont="1" applyBorder="1" applyAlignment="1">
      <alignment horizontal="left" vertical="center"/>
    </xf>
    <xf numFmtId="0" fontId="39" fillId="0" borderId="198" xfId="0" applyFont="1" applyBorder="1" applyAlignment="1">
      <alignment horizontal="left" vertical="center" wrapText="1"/>
    </xf>
    <xf numFmtId="0" fontId="39" fillId="0" borderId="227" xfId="0" applyFont="1" applyBorder="1" applyAlignment="1">
      <alignment horizontal="left" vertical="center" wrapText="1"/>
    </xf>
    <xf numFmtId="0" fontId="39" fillId="0" borderId="228" xfId="0" applyFont="1" applyBorder="1" applyAlignment="1">
      <alignment horizontal="left" vertical="center" wrapText="1"/>
    </xf>
    <xf numFmtId="0" fontId="39" fillId="0" borderId="261" xfId="0" applyFont="1" applyBorder="1" applyAlignment="1">
      <alignment horizontal="left" vertical="center"/>
    </xf>
    <xf numFmtId="0" fontId="39" fillId="0" borderId="262" xfId="0" applyFont="1" applyBorder="1" applyAlignment="1">
      <alignment horizontal="left" vertical="center"/>
    </xf>
    <xf numFmtId="0" fontId="39" fillId="0" borderId="263" xfId="0" applyFont="1" applyBorder="1" applyAlignment="1">
      <alignment horizontal="left" vertical="center"/>
    </xf>
    <xf numFmtId="0" fontId="39" fillId="0" borderId="264" xfId="0" applyFont="1" applyBorder="1" applyAlignment="1">
      <alignment horizontal="left" vertical="center"/>
    </xf>
    <xf numFmtId="0" fontId="39" fillId="0" borderId="265" xfId="0" applyFont="1" applyBorder="1" applyAlignment="1">
      <alignment horizontal="left" vertical="center"/>
    </xf>
    <xf numFmtId="0" fontId="39" fillId="0" borderId="266" xfId="0" applyFont="1" applyBorder="1" applyAlignment="1">
      <alignment horizontal="center" vertical="center"/>
    </xf>
    <xf numFmtId="0" fontId="39" fillId="0" borderId="267" xfId="0" applyFont="1" applyBorder="1" applyAlignment="1">
      <alignment horizontal="center" vertical="center"/>
    </xf>
    <xf numFmtId="0" fontId="39" fillId="0" borderId="268" xfId="0" applyFont="1" applyBorder="1" applyAlignment="1">
      <alignment horizontal="center" vertical="center"/>
    </xf>
    <xf numFmtId="0" fontId="39" fillId="0" borderId="269" xfId="0" applyFont="1" applyBorder="1" applyAlignment="1">
      <alignment horizontal="left" vertical="center" shrinkToFit="1"/>
    </xf>
    <xf numFmtId="0" fontId="39" fillId="0" borderId="267" xfId="0" applyFont="1" applyBorder="1" applyAlignment="1">
      <alignment horizontal="left" vertical="center" shrinkToFit="1"/>
    </xf>
    <xf numFmtId="0" fontId="39" fillId="0" borderId="270" xfId="0" applyFont="1" applyBorder="1" applyAlignment="1">
      <alignment horizontal="left" vertical="center" shrinkToFit="1"/>
    </xf>
    <xf numFmtId="0" fontId="43" fillId="0" borderId="25" xfId="0" applyFont="1" applyBorder="1" applyAlignment="1">
      <alignment horizontal="left" vertical="center" wrapText="1"/>
    </xf>
    <xf numFmtId="0" fontId="43" fillId="0" borderId="0" xfId="0" applyFont="1" applyAlignment="1">
      <alignment horizontal="left" vertical="center" wrapText="1"/>
    </xf>
    <xf numFmtId="0" fontId="43" fillId="0" borderId="26" xfId="0" applyFont="1" applyBorder="1" applyAlignment="1">
      <alignment horizontal="left" vertical="center" wrapText="1"/>
    </xf>
    <xf numFmtId="177" fontId="39" fillId="0" borderId="5" xfId="0" applyNumberFormat="1" applyFont="1" applyBorder="1" applyAlignment="1">
      <alignment horizontal="center" vertical="center"/>
    </xf>
    <xf numFmtId="177" fontId="39" fillId="0" borderId="6" xfId="0" applyNumberFormat="1" applyFont="1" applyBorder="1" applyAlignment="1">
      <alignment horizontal="center" vertical="center"/>
    </xf>
    <xf numFmtId="177" fontId="39" fillId="0" borderId="7" xfId="0" applyNumberFormat="1" applyFont="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272" xfId="0" applyFont="1" applyBorder="1" applyAlignment="1">
      <alignment horizontal="left" vertical="center"/>
    </xf>
    <xf numFmtId="0" fontId="39" fillId="0" borderId="231" xfId="0" applyFont="1" applyBorder="1" applyAlignment="1">
      <alignment horizontal="left" vertical="center" shrinkToFit="1"/>
    </xf>
    <xf numFmtId="0" fontId="39" fillId="0" borderId="235" xfId="0" applyFont="1" applyBorder="1" applyAlignment="1">
      <alignment horizontal="left" vertical="center" shrinkToFit="1"/>
    </xf>
    <xf numFmtId="0" fontId="39" fillId="0" borderId="236" xfId="0" applyFont="1" applyBorder="1" applyAlignment="1">
      <alignment horizontal="left" vertical="center" shrinkToFit="1"/>
    </xf>
    <xf numFmtId="0" fontId="49" fillId="0" borderId="0" xfId="0" applyFont="1" applyAlignment="1">
      <alignment horizontal="left" vertical="center" indent="1" shrinkToFit="1"/>
    </xf>
    <xf numFmtId="185" fontId="29" fillId="0" borderId="274" xfId="0" applyNumberFormat="1" applyFont="1" applyBorder="1" applyAlignment="1">
      <alignment horizontal="center" vertical="center"/>
    </xf>
    <xf numFmtId="185" fontId="29" fillId="0" borderId="275" xfId="0" applyNumberFormat="1" applyFont="1" applyBorder="1" applyAlignment="1">
      <alignment horizontal="center" vertical="center"/>
    </xf>
    <xf numFmtId="185" fontId="29" fillId="0" borderId="276" xfId="0" applyNumberFormat="1" applyFont="1" applyBorder="1" applyAlignment="1">
      <alignment horizontal="center" vertical="center"/>
    </xf>
    <xf numFmtId="0" fontId="49" fillId="0" borderId="0" xfId="0" applyFont="1" applyAlignment="1">
      <alignment horizontal="center" vertical="center" shrinkToFit="1"/>
    </xf>
    <xf numFmtId="0" fontId="49" fillId="0" borderId="0" xfId="0" applyFont="1" applyAlignment="1">
      <alignment horizontal="left" vertical="center"/>
    </xf>
    <xf numFmtId="0" fontId="39" fillId="0" borderId="194" xfId="0" applyFont="1" applyBorder="1" applyAlignment="1">
      <alignment horizontal="center" vertical="center" wrapText="1"/>
    </xf>
    <xf numFmtId="0" fontId="39" fillId="0" borderId="200" xfId="0" applyFont="1" applyBorder="1" applyAlignment="1">
      <alignment horizontal="center" vertical="center" wrapText="1"/>
    </xf>
    <xf numFmtId="177" fontId="46" fillId="0" borderId="5" xfId="1" applyNumberFormat="1" applyFont="1" applyFill="1" applyBorder="1" applyAlignment="1" applyProtection="1">
      <alignment vertical="center" shrinkToFit="1"/>
    </xf>
    <xf numFmtId="177" fontId="46" fillId="0" borderId="6" xfId="1" applyNumberFormat="1" applyFont="1" applyFill="1" applyBorder="1" applyAlignment="1" applyProtection="1">
      <alignment vertical="center" shrinkToFit="1"/>
    </xf>
    <xf numFmtId="177" fontId="46" fillId="0" borderId="7" xfId="1" applyNumberFormat="1" applyFont="1" applyFill="1" applyBorder="1" applyAlignment="1" applyProtection="1">
      <alignment vertical="center" shrinkToFit="1"/>
    </xf>
    <xf numFmtId="177" fontId="46" fillId="0" borderId="87" xfId="1" applyNumberFormat="1" applyFont="1" applyFill="1" applyBorder="1" applyAlignment="1" applyProtection="1">
      <alignment vertical="center" shrinkToFit="1"/>
    </xf>
    <xf numFmtId="177" fontId="46" fillId="0" borderId="88" xfId="1" applyNumberFormat="1" applyFont="1" applyFill="1" applyBorder="1" applyAlignment="1" applyProtection="1">
      <alignment vertical="center" shrinkToFit="1"/>
    </xf>
    <xf numFmtId="177" fontId="46" fillId="0" borderId="89" xfId="1" applyNumberFormat="1" applyFont="1" applyFill="1" applyBorder="1" applyAlignment="1" applyProtection="1">
      <alignment vertical="center" shrinkToFit="1"/>
    </xf>
    <xf numFmtId="49" fontId="48" fillId="0" borderId="0" xfId="0" applyNumberFormat="1" applyFont="1" applyAlignment="1">
      <alignment horizontal="right" vertical="center" wrapText="1"/>
    </xf>
    <xf numFmtId="0" fontId="39" fillId="0" borderId="87" xfId="0" applyFont="1" applyBorder="1" applyAlignment="1">
      <alignment horizontal="center" vertical="center" wrapText="1"/>
    </xf>
    <xf numFmtId="0" fontId="39" fillId="0" borderId="88" xfId="0" applyFont="1" applyBorder="1" applyAlignment="1">
      <alignment horizontal="center" vertical="center" wrapText="1"/>
    </xf>
    <xf numFmtId="0" fontId="39" fillId="0" borderId="89" xfId="0" applyFont="1" applyBorder="1" applyAlignment="1">
      <alignment horizontal="center" vertical="center" wrapText="1"/>
    </xf>
    <xf numFmtId="0" fontId="49" fillId="0" borderId="0" xfId="0" applyFont="1" applyAlignment="1">
      <alignment horizontal="left" vertical="top" wrapText="1"/>
    </xf>
    <xf numFmtId="0" fontId="39" fillId="0" borderId="0" xfId="0" applyFont="1" applyAlignment="1">
      <alignment horizontal="center" vertical="center" shrinkToFit="1"/>
    </xf>
    <xf numFmtId="0" fontId="39" fillId="0" borderId="277" xfId="0" applyFont="1" applyBorder="1" applyAlignment="1">
      <alignment horizontal="center" vertical="center" shrinkToFit="1"/>
    </xf>
    <xf numFmtId="185" fontId="29" fillId="0" borderId="92" xfId="0" applyNumberFormat="1" applyFont="1" applyBorder="1" applyAlignment="1">
      <alignment horizontal="center" vertical="center"/>
    </xf>
    <xf numFmtId="185" fontId="29" fillId="0" borderId="93" xfId="0" applyNumberFormat="1" applyFont="1" applyBorder="1" applyAlignment="1">
      <alignment horizontal="center" vertical="center"/>
    </xf>
    <xf numFmtId="185" fontId="29" fillId="0" borderId="278" xfId="0" applyNumberFormat="1" applyFont="1" applyBorder="1" applyAlignment="1">
      <alignment horizontal="center" vertical="center"/>
    </xf>
    <xf numFmtId="0" fontId="63" fillId="0" borderId="277" xfId="0" applyFont="1" applyBorder="1" applyAlignment="1">
      <alignment horizontal="center" vertical="center"/>
    </xf>
    <xf numFmtId="185" fontId="29" fillId="0" borderId="87" xfId="0" applyNumberFormat="1" applyFont="1" applyBorder="1" applyAlignment="1">
      <alignment horizontal="center" vertical="center"/>
    </xf>
    <xf numFmtId="185" fontId="29" fillId="0" borderId="88" xfId="0" applyNumberFormat="1" applyFont="1" applyBorder="1" applyAlignment="1">
      <alignment horizontal="center" vertical="center"/>
    </xf>
    <xf numFmtId="185" fontId="29" fillId="0" borderId="89" xfId="0" applyNumberFormat="1" applyFont="1" applyBorder="1" applyAlignment="1">
      <alignment horizontal="center" vertical="center"/>
    </xf>
    <xf numFmtId="38" fontId="50" fillId="0" borderId="200" xfId="1" applyFont="1" applyFill="1" applyBorder="1" applyAlignment="1" applyProtection="1">
      <alignment horizontal="right" vertical="center" shrinkToFit="1"/>
    </xf>
    <xf numFmtId="0" fontId="51" fillId="7" borderId="0" xfId="0" applyFont="1" applyFill="1" applyAlignment="1">
      <alignment horizontal="left" vertical="center"/>
    </xf>
    <xf numFmtId="0" fontId="39" fillId="0" borderId="277" xfId="0" applyFont="1" applyBorder="1" applyAlignment="1">
      <alignment horizontal="center" vertical="center"/>
    </xf>
    <xf numFmtId="185" fontId="29" fillId="0" borderId="279" xfId="0" applyNumberFormat="1" applyFont="1" applyBorder="1" applyAlignment="1">
      <alignment horizontal="center" vertical="center"/>
    </xf>
    <xf numFmtId="185" fontId="29" fillId="0" borderId="280" xfId="0" applyNumberFormat="1" applyFont="1" applyBorder="1" applyAlignment="1">
      <alignment horizontal="center" vertical="center"/>
    </xf>
    <xf numFmtId="0" fontId="39" fillId="0" borderId="0" xfId="0" applyFont="1" applyAlignment="1">
      <alignment horizontal="center" vertical="top"/>
    </xf>
    <xf numFmtId="0" fontId="39" fillId="0" borderId="277" xfId="0" applyFont="1" applyBorder="1" applyAlignment="1">
      <alignment horizontal="center" vertical="top"/>
    </xf>
    <xf numFmtId="0" fontId="47" fillId="0" borderId="69" xfId="0" applyFont="1" applyBorder="1" applyAlignment="1">
      <alignment horizontal="left" vertical="center" shrinkToFit="1"/>
    </xf>
    <xf numFmtId="0" fontId="47" fillId="0" borderId="70" xfId="0" applyFont="1" applyBorder="1" applyAlignment="1">
      <alignment horizontal="left" vertical="center" shrinkToFit="1"/>
    </xf>
    <xf numFmtId="181" fontId="39" fillId="0" borderId="69" xfId="0" applyNumberFormat="1" applyFont="1" applyBorder="1" applyAlignment="1">
      <alignment horizontal="center" vertical="center"/>
    </xf>
    <xf numFmtId="181" fontId="39" fillId="0" borderId="70" xfId="0" applyNumberFormat="1" applyFont="1" applyBorder="1" applyAlignment="1">
      <alignment horizontal="center" vertical="center"/>
    </xf>
    <xf numFmtId="181" fontId="39" fillId="0" borderId="71" xfId="0" applyNumberFormat="1" applyFont="1" applyBorder="1" applyAlignment="1">
      <alignment horizontal="center" vertical="center"/>
    </xf>
    <xf numFmtId="0" fontId="17" fillId="0" borderId="69" xfId="0" applyFont="1" applyBorder="1" applyAlignment="1">
      <alignment horizontal="left" vertical="center" shrinkToFit="1"/>
    </xf>
    <xf numFmtId="0" fontId="17" fillId="0" borderId="70" xfId="0" applyFont="1" applyBorder="1" applyAlignment="1">
      <alignment horizontal="left" vertical="center" shrinkToFit="1"/>
    </xf>
    <xf numFmtId="0" fontId="17" fillId="0" borderId="71" xfId="0" applyFont="1" applyBorder="1" applyAlignment="1">
      <alignment horizontal="left" vertical="center" shrinkToFit="1"/>
    </xf>
    <xf numFmtId="0" fontId="47" fillId="0" borderId="0" xfId="0" applyFont="1" applyAlignment="1">
      <alignment horizontal="left" vertical="top" wrapText="1"/>
    </xf>
    <xf numFmtId="0" fontId="39" fillId="0" borderId="0" xfId="0" applyFont="1" applyAlignment="1">
      <alignment horizontal="center" vertical="top" shrinkToFit="1"/>
    </xf>
    <xf numFmtId="0" fontId="39" fillId="0" borderId="277" xfId="0" applyFont="1" applyBorder="1" applyAlignment="1">
      <alignment horizontal="center" vertical="top" shrinkToFit="1"/>
    </xf>
    <xf numFmtId="185" fontId="29" fillId="0" borderId="112" xfId="0" applyNumberFormat="1" applyFont="1" applyBorder="1" applyAlignment="1">
      <alignment horizontal="center" vertical="center"/>
    </xf>
    <xf numFmtId="0" fontId="39" fillId="0" borderId="14" xfId="0" applyFont="1" applyBorder="1" applyAlignment="1">
      <alignment horizontal="center" vertical="center"/>
    </xf>
    <xf numFmtId="0" fontId="39" fillId="0" borderId="15" xfId="0" applyFont="1" applyBorder="1" applyAlignment="1">
      <alignment horizontal="center" vertical="center"/>
    </xf>
    <xf numFmtId="0" fontId="39" fillId="0" borderId="285" xfId="0" applyFont="1" applyBorder="1" applyAlignment="1">
      <alignment horizontal="center" vertical="center"/>
    </xf>
    <xf numFmtId="0" fontId="39" fillId="0" borderId="178" xfId="0" applyFont="1" applyBorder="1" applyAlignment="1">
      <alignment horizontal="center" vertical="center"/>
    </xf>
    <xf numFmtId="0" fontId="39" fillId="0" borderId="286" xfId="0" applyFont="1" applyBorder="1" applyAlignment="1">
      <alignment horizontal="center" vertical="center"/>
    </xf>
    <xf numFmtId="0" fontId="39" fillId="0" borderId="178" xfId="0" applyFont="1" applyBorder="1" applyAlignment="1">
      <alignment horizontal="center" vertical="center" shrinkToFit="1"/>
    </xf>
    <xf numFmtId="0" fontId="39" fillId="0" borderId="287" xfId="0" applyFont="1" applyBorder="1" applyAlignment="1">
      <alignment horizontal="center" vertical="center" shrinkToFit="1"/>
    </xf>
    <xf numFmtId="0" fontId="39" fillId="0" borderId="288" xfId="0" applyFont="1" applyBorder="1" applyAlignment="1">
      <alignment horizontal="center" vertical="center" shrinkToFit="1"/>
    </xf>
    <xf numFmtId="0" fontId="45" fillId="0" borderId="288" xfId="0" applyFont="1" applyBorder="1" applyAlignment="1">
      <alignment horizontal="center" vertical="center" shrinkToFit="1"/>
    </xf>
    <xf numFmtId="0" fontId="45" fillId="0" borderId="178" xfId="0" applyFont="1" applyBorder="1" applyAlignment="1">
      <alignment horizontal="center" vertical="center" shrinkToFit="1"/>
    </xf>
    <xf numFmtId="0" fontId="45" fillId="0" borderId="287" xfId="0" applyFont="1" applyBorder="1" applyAlignment="1">
      <alignment horizontal="center" vertical="center" shrinkToFit="1"/>
    </xf>
    <xf numFmtId="0" fontId="39" fillId="0" borderId="286" xfId="0" applyFont="1" applyBorder="1" applyAlignment="1">
      <alignment horizontal="center" vertical="center" shrinkToFit="1"/>
    </xf>
    <xf numFmtId="0" fontId="47" fillId="0" borderId="187" xfId="0" applyFont="1" applyBorder="1" applyAlignment="1">
      <alignment horizontal="left" vertical="center" shrinkToFit="1"/>
    </xf>
    <xf numFmtId="0" fontId="52" fillId="0" borderId="135" xfId="0" applyFont="1" applyBorder="1" applyAlignment="1">
      <alignment horizontal="left" vertical="center" shrinkToFit="1"/>
    </xf>
    <xf numFmtId="181" fontId="39" fillId="0" borderId="187" xfId="0" applyNumberFormat="1" applyFont="1" applyBorder="1" applyAlignment="1">
      <alignment horizontal="center" vertical="center"/>
    </xf>
    <xf numFmtId="181" fontId="39" fillId="0" borderId="135" xfId="0" applyNumberFormat="1" applyFont="1" applyBorder="1" applyAlignment="1">
      <alignment horizontal="center" vertical="center"/>
    </xf>
    <xf numFmtId="181" fontId="39" fillId="0" borderId="284" xfId="0" applyNumberFormat="1" applyFont="1" applyBorder="1" applyAlignment="1">
      <alignment horizontal="center" vertical="center"/>
    </xf>
    <xf numFmtId="0" fontId="17" fillId="0" borderId="187" xfId="0" applyFont="1" applyBorder="1" applyAlignment="1">
      <alignment horizontal="left" vertical="center" shrinkToFit="1"/>
    </xf>
    <xf numFmtId="0" fontId="53" fillId="0" borderId="135" xfId="0" applyFont="1" applyBorder="1" applyAlignment="1">
      <alignment horizontal="left" vertical="center" shrinkToFit="1"/>
    </xf>
    <xf numFmtId="0" fontId="53" fillId="0" borderId="284" xfId="0" applyFont="1" applyBorder="1" applyAlignment="1">
      <alignment horizontal="left" vertical="center" shrinkToFit="1"/>
    </xf>
    <xf numFmtId="0" fontId="47" fillId="0" borderId="231" xfId="0" applyFont="1" applyBorder="1" applyAlignment="1">
      <alignment horizontal="right" vertical="center" shrinkToFit="1"/>
    </xf>
    <xf numFmtId="0" fontId="52" fillId="0" borderId="235" xfId="0" applyFont="1" applyBorder="1" applyAlignment="1">
      <alignment horizontal="right" vertical="center" shrinkToFit="1"/>
    </xf>
    <xf numFmtId="0" fontId="39" fillId="0" borderId="231" xfId="0" applyFont="1" applyBorder="1" applyAlignment="1">
      <alignment horizontal="center" vertical="center" shrinkToFit="1"/>
    </xf>
    <xf numFmtId="0" fontId="39" fillId="0" borderId="235" xfId="0" applyFont="1" applyBorder="1" applyAlignment="1">
      <alignment horizontal="center" vertical="center" shrinkToFit="1"/>
    </xf>
    <xf numFmtId="0" fontId="39" fillId="0" borderId="236" xfId="0" applyFont="1" applyBorder="1" applyAlignment="1">
      <alignment horizontal="center" vertical="center" shrinkToFit="1"/>
    </xf>
    <xf numFmtId="0" fontId="17" fillId="0" borderId="231" xfId="0" applyFont="1" applyBorder="1" applyAlignment="1">
      <alignment horizontal="left" vertical="center" shrinkToFit="1"/>
    </xf>
    <xf numFmtId="0" fontId="53" fillId="0" borderId="235" xfId="0" applyFont="1" applyBorder="1" applyAlignment="1">
      <alignment horizontal="left" vertical="center" shrinkToFit="1"/>
    </xf>
    <xf numFmtId="0" fontId="53" fillId="0" borderId="236" xfId="0" applyFont="1" applyBorder="1" applyAlignment="1">
      <alignment horizontal="left" vertical="center" shrinkToFit="1"/>
    </xf>
    <xf numFmtId="0" fontId="39" fillId="0" borderId="289" xfId="0" applyFont="1" applyBorder="1" applyAlignment="1">
      <alignment horizontal="left" vertical="center"/>
    </xf>
    <xf numFmtId="0" fontId="39" fillId="0" borderId="290" xfId="0" applyFont="1" applyBorder="1" applyAlignment="1">
      <alignment horizontal="left" vertical="center"/>
    </xf>
    <xf numFmtId="0" fontId="39" fillId="0" borderId="291" xfId="0" applyFont="1" applyBorder="1" applyAlignment="1">
      <alignment horizontal="left" vertical="center"/>
    </xf>
    <xf numFmtId="0" fontId="39" fillId="0" borderId="292" xfId="0" applyFont="1" applyBorder="1" applyAlignment="1">
      <alignment horizontal="left" vertical="center"/>
    </xf>
    <xf numFmtId="38" fontId="29" fillId="0" borderId="290" xfId="1" applyFont="1" applyFill="1" applyBorder="1" applyAlignment="1" applyProtection="1">
      <alignment vertical="center"/>
    </xf>
    <xf numFmtId="38" fontId="29" fillId="0" borderId="291" xfId="1" applyFont="1" applyFill="1" applyBorder="1" applyAlignment="1" applyProtection="1">
      <alignment vertical="center"/>
    </xf>
    <xf numFmtId="38" fontId="29" fillId="0" borderId="291" xfId="1" applyFont="1" applyFill="1" applyBorder="1" applyAlignment="1" applyProtection="1">
      <alignment horizontal="right" vertical="center"/>
    </xf>
    <xf numFmtId="0" fontId="29" fillId="0" borderId="293" xfId="0" applyFont="1" applyBorder="1" applyAlignment="1">
      <alignment horizontal="center" vertical="center"/>
    </xf>
    <xf numFmtId="0" fontId="29" fillId="0" borderId="294" xfId="0" applyFont="1" applyBorder="1" applyAlignment="1">
      <alignment horizontal="center" vertical="center"/>
    </xf>
    <xf numFmtId="0" fontId="29" fillId="0" borderId="299" xfId="0" applyFont="1" applyBorder="1" applyAlignment="1">
      <alignment horizontal="center" vertical="center"/>
    </xf>
    <xf numFmtId="38" fontId="29" fillId="0" borderId="292" xfId="1" applyFont="1" applyFill="1" applyBorder="1" applyAlignment="1" applyProtection="1">
      <alignment horizontal="right" vertical="center"/>
    </xf>
    <xf numFmtId="38" fontId="29" fillId="0" borderId="199" xfId="1" applyFont="1" applyFill="1" applyBorder="1" applyAlignment="1" applyProtection="1">
      <alignment vertical="center"/>
    </xf>
    <xf numFmtId="38" fontId="29" fillId="0" borderId="200" xfId="1" applyFont="1" applyFill="1" applyBorder="1" applyAlignment="1" applyProtection="1">
      <alignment vertical="center"/>
    </xf>
    <xf numFmtId="38" fontId="29" fillId="0" borderId="200" xfId="1" applyFont="1" applyFill="1" applyBorder="1" applyAlignment="1" applyProtection="1">
      <alignment horizontal="right" vertical="center"/>
    </xf>
    <xf numFmtId="38" fontId="29" fillId="0" borderId="203" xfId="1" applyFont="1" applyFill="1" applyBorder="1" applyAlignment="1" applyProtection="1">
      <alignment horizontal="right" vertical="center"/>
    </xf>
    <xf numFmtId="0" fontId="39" fillId="0" borderId="295" xfId="0" applyFont="1" applyBorder="1" applyAlignment="1">
      <alignment horizontal="left" vertical="center"/>
    </xf>
    <xf numFmtId="0" fontId="39" fillId="0" borderId="296" xfId="0" applyFont="1" applyBorder="1" applyAlignment="1">
      <alignment horizontal="left" vertical="center"/>
    </xf>
    <xf numFmtId="0" fontId="39" fillId="0" borderId="297" xfId="0" applyFont="1" applyBorder="1" applyAlignment="1">
      <alignment horizontal="left" vertical="center"/>
    </xf>
    <xf numFmtId="0" fontId="39" fillId="0" borderId="298" xfId="0" applyFont="1" applyBorder="1" applyAlignment="1">
      <alignment horizontal="left" vertical="center"/>
    </xf>
    <xf numFmtId="0" fontId="39" fillId="0" borderId="0" xfId="0" applyFont="1" applyAlignment="1">
      <alignment horizontal="right" vertical="center" shrinkToFi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304" xfId="0" applyFont="1" applyBorder="1">
      <alignment vertical="center"/>
    </xf>
    <xf numFmtId="0" fontId="39" fillId="0" borderId="305" xfId="0" applyFont="1" applyBorder="1">
      <alignment vertical="center"/>
    </xf>
    <xf numFmtId="0" fontId="39" fillId="0" borderId="306" xfId="0" applyFont="1" applyBorder="1">
      <alignment vertical="center"/>
    </xf>
    <xf numFmtId="0" fontId="39" fillId="0" borderId="307" xfId="0" applyFont="1" applyBorder="1">
      <alignment vertical="center"/>
    </xf>
    <xf numFmtId="38" fontId="29" fillId="0" borderId="308" xfId="1" applyFont="1" applyFill="1" applyBorder="1" applyAlignment="1" applyProtection="1">
      <alignment vertical="center"/>
    </xf>
    <xf numFmtId="38" fontId="29" fillId="0" borderId="309" xfId="1" applyFont="1" applyFill="1" applyBorder="1" applyAlignment="1" applyProtection="1">
      <alignment vertical="center"/>
    </xf>
    <xf numFmtId="38" fontId="29" fillId="0" borderId="296" xfId="1" applyFont="1" applyFill="1" applyBorder="1" applyAlignment="1" applyProtection="1">
      <alignment vertical="center"/>
    </xf>
    <xf numFmtId="38" fontId="29" fillId="0" borderId="297" xfId="1" applyFont="1" applyFill="1" applyBorder="1" applyAlignment="1" applyProtection="1">
      <alignment vertical="center"/>
    </xf>
    <xf numFmtId="38" fontId="29" fillId="0" borderId="297" xfId="1" applyFont="1" applyFill="1" applyBorder="1" applyAlignment="1" applyProtection="1">
      <alignment horizontal="right" vertical="center"/>
    </xf>
    <xf numFmtId="38" fontId="29" fillId="0" borderId="298" xfId="1" applyFont="1" applyFill="1" applyBorder="1" applyAlignment="1" applyProtection="1">
      <alignment horizontal="right" vertical="center"/>
    </xf>
    <xf numFmtId="0" fontId="39" fillId="0" borderId="300" xfId="0" applyFont="1" applyBorder="1" applyAlignment="1">
      <alignment horizontal="center" vertical="center"/>
    </xf>
    <xf numFmtId="0" fontId="39" fillId="0" borderId="301" xfId="0" applyFont="1" applyBorder="1" applyAlignment="1">
      <alignment horizontal="center" vertical="center"/>
    </xf>
    <xf numFmtId="0" fontId="39" fillId="0" borderId="302" xfId="0" applyFont="1" applyBorder="1" applyAlignment="1">
      <alignment horizontal="center" vertical="center"/>
    </xf>
    <xf numFmtId="0" fontId="39" fillId="0" borderId="303" xfId="0" applyFont="1" applyBorder="1" applyAlignment="1">
      <alignment horizontal="center" vertical="center"/>
    </xf>
    <xf numFmtId="38" fontId="29" fillId="0" borderId="301" xfId="1" applyFont="1" applyFill="1" applyBorder="1" applyAlignment="1" applyProtection="1">
      <alignment vertical="center"/>
    </xf>
    <xf numFmtId="38" fontId="29" fillId="0" borderId="302" xfId="1" applyFont="1" applyFill="1" applyBorder="1" applyAlignment="1" applyProtection="1">
      <alignment vertical="center"/>
    </xf>
    <xf numFmtId="38" fontId="29" fillId="0" borderId="302" xfId="1" applyFont="1" applyFill="1" applyBorder="1" applyAlignment="1" applyProtection="1">
      <alignment horizontal="right" vertical="center"/>
    </xf>
    <xf numFmtId="38" fontId="50" fillId="0" borderId="302" xfId="1" applyFont="1" applyFill="1" applyBorder="1" applyAlignment="1" applyProtection="1">
      <alignment horizontal="right" vertical="center"/>
    </xf>
    <xf numFmtId="38" fontId="50" fillId="0" borderId="303" xfId="1" applyFont="1" applyFill="1" applyBorder="1" applyAlignment="1" applyProtection="1">
      <alignment horizontal="right" vertical="center"/>
    </xf>
    <xf numFmtId="0" fontId="39" fillId="0" borderId="202" xfId="0" applyFont="1" applyBorder="1">
      <alignment vertical="center"/>
    </xf>
    <xf numFmtId="0" fontId="39" fillId="0" borderId="199" xfId="0" applyFont="1" applyBorder="1">
      <alignment vertical="center"/>
    </xf>
    <xf numFmtId="0" fontId="39" fillId="0" borderId="200" xfId="0" applyFont="1" applyBorder="1">
      <alignment vertical="center"/>
    </xf>
    <xf numFmtId="0" fontId="39" fillId="0" borderId="201" xfId="0" applyFont="1" applyBorder="1">
      <alignment vertical="center"/>
    </xf>
    <xf numFmtId="38" fontId="29" fillId="0" borderId="311" xfId="1" applyFont="1" applyFill="1" applyBorder="1" applyAlignment="1" applyProtection="1">
      <alignment vertical="center"/>
    </xf>
    <xf numFmtId="38" fontId="39" fillId="0" borderId="0" xfId="1" applyFont="1" applyBorder="1" applyAlignment="1" applyProtection="1">
      <alignment horizontal="center" vertical="center"/>
    </xf>
    <xf numFmtId="0" fontId="39" fillId="0" borderId="217" xfId="0" applyFont="1" applyBorder="1">
      <alignment vertical="center"/>
    </xf>
    <xf numFmtId="0" fontId="39" fillId="0" borderId="313" xfId="0" applyFont="1" applyBorder="1">
      <alignment vertical="center"/>
    </xf>
    <xf numFmtId="0" fontId="39" fillId="0" borderId="215" xfId="0" applyFont="1" applyBorder="1">
      <alignment vertical="center"/>
    </xf>
    <xf numFmtId="0" fontId="39" fillId="0" borderId="216" xfId="0" applyFont="1" applyBorder="1">
      <alignment vertical="center"/>
    </xf>
    <xf numFmtId="38" fontId="29" fillId="0" borderId="314" xfId="1" applyFont="1" applyFill="1" applyBorder="1" applyAlignment="1" applyProtection="1">
      <alignment vertical="center"/>
    </xf>
    <xf numFmtId="38" fontId="29" fillId="0" borderId="315" xfId="1" applyFont="1" applyFill="1" applyBorder="1" applyAlignment="1" applyProtection="1">
      <alignment vertical="center"/>
    </xf>
    <xf numFmtId="49" fontId="39" fillId="0" borderId="125" xfId="0" applyNumberFormat="1" applyFont="1" applyBorder="1" applyAlignment="1">
      <alignment horizontal="center" vertical="center"/>
    </xf>
    <xf numFmtId="38" fontId="29" fillId="0" borderId="125" xfId="1" applyFont="1" applyFill="1" applyBorder="1" applyAlignment="1" applyProtection="1">
      <alignment vertical="center"/>
    </xf>
    <xf numFmtId="0" fontId="39" fillId="0" borderId="6" xfId="0" applyFont="1" applyBorder="1" applyAlignment="1">
      <alignment horizontal="left" vertical="center"/>
    </xf>
    <xf numFmtId="0" fontId="39" fillId="0" borderId="5" xfId="0" applyFont="1" applyBorder="1" applyAlignment="1">
      <alignment horizontal="left" vertical="center"/>
    </xf>
    <xf numFmtId="0" fontId="39" fillId="0" borderId="7" xfId="0" applyFont="1" applyBorder="1" applyAlignment="1">
      <alignment horizontal="left" vertical="center"/>
    </xf>
    <xf numFmtId="0" fontId="39" fillId="0" borderId="25" xfId="0" applyFont="1" applyBorder="1" applyAlignment="1">
      <alignment horizontal="center" vertical="center"/>
    </xf>
    <xf numFmtId="38" fontId="29" fillId="0" borderId="125" xfId="0" applyNumberFormat="1" applyFont="1" applyBorder="1" applyAlignment="1">
      <alignment horizontal="center" vertical="center"/>
    </xf>
    <xf numFmtId="0" fontId="29" fillId="0" borderId="125" xfId="0" applyFont="1" applyBorder="1" applyAlignment="1">
      <alignment horizontal="center" vertical="center"/>
    </xf>
    <xf numFmtId="38" fontId="29" fillId="0" borderId="92" xfId="1" applyFont="1" applyFill="1" applyBorder="1" applyAlignment="1" applyProtection="1">
      <alignment vertical="center"/>
    </xf>
    <xf numFmtId="38" fontId="29" fillId="0" borderId="93" xfId="1" applyFont="1" applyFill="1" applyBorder="1" applyAlignment="1" applyProtection="1">
      <alignment vertical="center"/>
    </xf>
    <xf numFmtId="38" fontId="29" fillId="0" borderId="278" xfId="1" applyFont="1" applyFill="1" applyBorder="1" applyAlignment="1" applyProtection="1">
      <alignment vertical="center"/>
    </xf>
    <xf numFmtId="38" fontId="29" fillId="0" borderId="317" xfId="1" applyFont="1" applyFill="1" applyBorder="1" applyAlignment="1" applyProtection="1">
      <alignment vertical="center"/>
    </xf>
    <xf numFmtId="38" fontId="29" fillId="0" borderId="318" xfId="1" applyFont="1" applyFill="1" applyBorder="1" applyAlignment="1" applyProtection="1">
      <alignment vertical="center"/>
    </xf>
    <xf numFmtId="38" fontId="29" fillId="0" borderId="319" xfId="1" applyFont="1" applyFill="1" applyBorder="1" applyAlignment="1" applyProtection="1">
      <alignment vertical="center"/>
    </xf>
    <xf numFmtId="38" fontId="29" fillId="0" borderId="0" xfId="0" applyNumberFormat="1" applyFont="1" applyAlignment="1">
      <alignment horizontal="center" vertical="center"/>
    </xf>
    <xf numFmtId="0" fontId="29" fillId="0" borderId="0" xfId="0" applyFont="1" applyAlignment="1">
      <alignment horizontal="center" vertical="center"/>
    </xf>
    <xf numFmtId="0" fontId="39" fillId="0" borderId="51" xfId="0" applyFont="1" applyBorder="1" applyAlignment="1">
      <alignment horizontal="left" vertical="center"/>
    </xf>
    <xf numFmtId="0" fontId="39" fillId="0" borderId="22" xfId="0" applyFont="1" applyBorder="1" applyAlignment="1">
      <alignment horizontal="left" vertical="center"/>
    </xf>
    <xf numFmtId="0" fontId="39" fillId="0" borderId="320" xfId="0" applyFont="1" applyBorder="1" applyAlignment="1">
      <alignment horizontal="left" vertical="center"/>
    </xf>
    <xf numFmtId="176" fontId="29" fillId="0" borderId="49" xfId="0" applyNumberFormat="1" applyFont="1" applyBorder="1" applyAlignment="1">
      <alignment horizontal="center" vertical="center"/>
    </xf>
    <xf numFmtId="176" fontId="29" fillId="0" borderId="22" xfId="0" applyNumberFormat="1" applyFont="1" applyBorder="1" applyAlignment="1">
      <alignment horizontal="center" vertical="center"/>
    </xf>
    <xf numFmtId="176" fontId="29" fillId="0" borderId="23" xfId="0" applyNumberFormat="1" applyFont="1" applyBorder="1" applyAlignment="1">
      <alignment horizontal="center" vertical="center"/>
    </xf>
    <xf numFmtId="0" fontId="39" fillId="0" borderId="54" xfId="0" applyFont="1" applyBorder="1" applyAlignment="1">
      <alignment horizontal="left" vertical="center"/>
    </xf>
    <xf numFmtId="0" fontId="39" fillId="0" borderId="35" xfId="0" applyFont="1" applyBorder="1" applyAlignment="1">
      <alignment horizontal="left" vertical="center"/>
    </xf>
    <xf numFmtId="0" fontId="39" fillId="0" borderId="321" xfId="0" applyFont="1" applyBorder="1" applyAlignment="1">
      <alignment horizontal="left" vertical="center"/>
    </xf>
    <xf numFmtId="0" fontId="29" fillId="0" borderId="174" xfId="0" applyFont="1" applyBorder="1" applyAlignment="1">
      <alignment horizontal="center" vertical="center"/>
    </xf>
    <xf numFmtId="0" fontId="29" fillId="0" borderId="35" xfId="0" applyFont="1" applyBorder="1" applyAlignment="1">
      <alignment horizontal="center" vertical="center"/>
    </xf>
    <xf numFmtId="0" fontId="29" fillId="0" borderId="37" xfId="0" applyFont="1" applyBorder="1" applyAlignment="1">
      <alignment horizontal="center" vertical="center"/>
    </xf>
    <xf numFmtId="0" fontId="39" fillId="0" borderId="74" xfId="0" applyFont="1" applyBorder="1" applyAlignment="1">
      <alignment horizontal="center" vertical="center"/>
    </xf>
    <xf numFmtId="0" fontId="39" fillId="0" borderId="75" xfId="0" applyFont="1" applyBorder="1" applyAlignment="1">
      <alignment horizontal="center" vertical="center"/>
    </xf>
    <xf numFmtId="0" fontId="39" fillId="0" borderId="78" xfId="0" applyFont="1" applyBorder="1" applyAlignment="1">
      <alignment horizontal="center" vertical="center"/>
    </xf>
    <xf numFmtId="0" fontId="38" fillId="0" borderId="0" xfId="3" applyFont="1" applyBorder="1" applyAlignment="1" applyProtection="1">
      <alignment horizontal="center" vertical="center"/>
    </xf>
    <xf numFmtId="0" fontId="39" fillId="0" borderId="210" xfId="0" applyFont="1" applyBorder="1" applyAlignment="1">
      <alignment horizontal="left" vertical="center" shrinkToFit="1"/>
    </xf>
    <xf numFmtId="0" fontId="39" fillId="0" borderId="211" xfId="0" applyFont="1" applyBorder="1" applyAlignment="1">
      <alignment horizontal="left" vertical="center" shrinkToFit="1"/>
    </xf>
    <xf numFmtId="0" fontId="39" fillId="0" borderId="322" xfId="0" applyFont="1" applyBorder="1" applyAlignment="1">
      <alignment horizontal="left" vertical="center" shrinkToFit="1"/>
    </xf>
    <xf numFmtId="0" fontId="39" fillId="0" borderId="212" xfId="0" applyFont="1" applyBorder="1" applyAlignment="1">
      <alignment horizontal="left" vertical="center" wrapText="1"/>
    </xf>
    <xf numFmtId="0" fontId="39" fillId="0" borderId="209" xfId="0" applyFont="1" applyBorder="1" applyAlignment="1">
      <alignment horizontal="left" vertical="center" shrinkToFit="1"/>
    </xf>
    <xf numFmtId="0" fontId="39" fillId="0" borderId="213" xfId="0" applyFont="1" applyBorder="1" applyAlignment="1">
      <alignment horizontal="left" vertical="center" shrinkToFit="1"/>
    </xf>
    <xf numFmtId="0" fontId="41" fillId="0" borderId="25" xfId="0" quotePrefix="1" applyFont="1" applyBorder="1" applyAlignment="1">
      <alignment horizontal="left" vertical="center"/>
    </xf>
    <xf numFmtId="0" fontId="41" fillId="0" borderId="0" xfId="0" quotePrefix="1" applyFont="1" applyAlignment="1">
      <alignment horizontal="left" vertical="center"/>
    </xf>
    <xf numFmtId="0" fontId="41" fillId="0" borderId="26" xfId="0" quotePrefix="1" applyFont="1" applyBorder="1" applyAlignment="1">
      <alignment horizontal="left" vertical="center"/>
    </xf>
    <xf numFmtId="0" fontId="39" fillId="0" borderId="259" xfId="0" applyFont="1" applyBorder="1" applyAlignment="1">
      <alignment horizontal="left" vertical="center" wrapText="1"/>
    </xf>
    <xf numFmtId="0" fontId="42" fillId="0" borderId="189" xfId="0" applyFont="1" applyBorder="1" applyAlignment="1">
      <alignment horizontal="center" vertical="center"/>
    </xf>
    <xf numFmtId="0" fontId="42" fillId="0" borderId="191" xfId="0" applyFont="1" applyBorder="1" applyAlignment="1">
      <alignment horizontal="center" vertical="center"/>
    </xf>
    <xf numFmtId="0" fontId="40" fillId="11" borderId="0" xfId="0" applyFont="1" applyFill="1" applyAlignment="1">
      <alignment horizontal="left" vertical="center" indent="1"/>
    </xf>
    <xf numFmtId="0" fontId="39" fillId="0" borderId="11" xfId="0" applyFont="1" applyBorder="1" applyAlignment="1">
      <alignment horizontal="center" vertical="top" wrapText="1"/>
    </xf>
    <xf numFmtId="0" fontId="39" fillId="0" borderId="323" xfId="0" applyFont="1" applyBorder="1" applyAlignment="1">
      <alignment horizontal="left" vertical="center" shrinkToFit="1"/>
    </xf>
    <xf numFmtId="0" fontId="39" fillId="0" borderId="264" xfId="0" applyFont="1" applyBorder="1" applyAlignment="1">
      <alignment horizontal="left" vertical="top" wrapText="1"/>
    </xf>
    <xf numFmtId="0" fontId="39" fillId="0" borderId="263" xfId="0" applyFont="1" applyBorder="1" applyAlignment="1">
      <alignment horizontal="left" vertical="top" wrapText="1"/>
    </xf>
    <xf numFmtId="0" fontId="39" fillId="0" borderId="265" xfId="0" applyFont="1" applyBorder="1" applyAlignment="1">
      <alignment horizontal="left" vertical="top" wrapText="1"/>
    </xf>
    <xf numFmtId="0" fontId="39" fillId="0" borderId="325" xfId="0" applyFont="1" applyBorder="1" applyAlignment="1">
      <alignment horizontal="left" vertical="center" shrinkToFit="1"/>
    </xf>
    <xf numFmtId="0" fontId="39" fillId="0" borderId="13" xfId="0" applyFont="1" applyBorder="1" applyAlignment="1">
      <alignment horizontal="left" vertical="top" wrapText="1"/>
    </xf>
    <xf numFmtId="0" fontId="39" fillId="0" borderId="14" xfId="0" applyFont="1" applyBorder="1" applyAlignment="1">
      <alignment horizontal="left" vertical="top" wrapText="1"/>
    </xf>
    <xf numFmtId="0" fontId="39" fillId="0" borderId="15" xfId="0" applyFont="1" applyBorder="1" applyAlignment="1">
      <alignment horizontal="left" vertical="top" wrapText="1"/>
    </xf>
    <xf numFmtId="0" fontId="39" fillId="0" borderId="27" xfId="0" applyFont="1" applyBorder="1" applyAlignment="1">
      <alignment horizontal="left" vertical="top" wrapText="1"/>
    </xf>
    <xf numFmtId="0" fontId="39" fillId="0" borderId="28" xfId="0" applyFont="1" applyBorder="1" applyAlignment="1">
      <alignment horizontal="left" vertical="top" wrapText="1"/>
    </xf>
    <xf numFmtId="0" fontId="39" fillId="0" borderId="29" xfId="0" applyFont="1" applyBorder="1" applyAlignment="1">
      <alignment horizontal="left" vertical="top" wrapText="1"/>
    </xf>
    <xf numFmtId="0" fontId="39" fillId="0" borderId="324" xfId="0" applyFont="1" applyBorder="1" applyAlignment="1">
      <alignment horizontal="left" vertical="center" shrinkToFit="1"/>
    </xf>
    <xf numFmtId="0" fontId="39" fillId="0" borderId="13" xfId="0" applyFont="1" applyBorder="1" applyAlignment="1">
      <alignment horizontal="center" vertical="center"/>
    </xf>
    <xf numFmtId="0" fontId="39" fillId="0" borderId="182" xfId="0" applyFont="1" applyBorder="1" applyAlignment="1">
      <alignment horizontal="center" vertical="center"/>
    </xf>
    <xf numFmtId="0" fontId="47" fillId="0" borderId="307" xfId="0" applyFont="1" applyBorder="1" applyAlignment="1">
      <alignment horizontal="left" vertical="top" shrinkToFit="1"/>
    </xf>
    <xf numFmtId="0" fontId="47" fillId="0" borderId="327" xfId="0" applyFont="1" applyBorder="1" applyAlignment="1">
      <alignment horizontal="left" vertical="top" shrinkToFit="1"/>
    </xf>
    <xf numFmtId="0" fontId="47" fillId="0" borderId="328" xfId="0" applyFont="1" applyBorder="1" applyAlignment="1">
      <alignment horizontal="left" vertical="top" shrinkToFit="1"/>
    </xf>
    <xf numFmtId="0" fontId="47" fillId="0" borderId="216" xfId="0" applyFont="1" applyBorder="1" applyAlignment="1">
      <alignment horizontal="left" vertical="top" shrinkToFit="1"/>
    </xf>
    <xf numFmtId="0" fontId="47" fillId="0" borderId="263" xfId="0" applyFont="1" applyBorder="1" applyAlignment="1">
      <alignment horizontal="left" vertical="top" shrinkToFit="1"/>
    </xf>
    <xf numFmtId="0" fontId="47" fillId="0" borderId="265" xfId="0" applyFont="1" applyBorder="1" applyAlignment="1">
      <alignment horizontal="left" vertical="top" shrinkToFit="1"/>
    </xf>
    <xf numFmtId="0" fontId="41" fillId="12" borderId="185" xfId="0" applyFont="1" applyFill="1" applyBorder="1" applyAlignment="1">
      <alignment horizontal="left" vertical="center"/>
    </xf>
    <xf numFmtId="0" fontId="41" fillId="12" borderId="131" xfId="0" applyFont="1" applyFill="1" applyBorder="1" applyAlignment="1">
      <alignment horizontal="left" vertical="center"/>
    </xf>
    <xf numFmtId="0" fontId="41" fillId="12" borderId="132" xfId="0" applyFont="1" applyFill="1" applyBorder="1" applyAlignment="1">
      <alignment horizontal="left" vertical="center"/>
    </xf>
    <xf numFmtId="0" fontId="41" fillId="12" borderId="25" xfId="0" applyFont="1" applyFill="1" applyBorder="1" applyAlignment="1">
      <alignment horizontal="left" vertical="center"/>
    </xf>
    <xf numFmtId="0" fontId="41" fillId="12" borderId="0" xfId="0" applyFont="1" applyFill="1" applyAlignment="1">
      <alignment horizontal="left" vertical="center"/>
    </xf>
    <xf numFmtId="0" fontId="41" fillId="12" borderId="333" xfId="0" applyFont="1" applyFill="1" applyBorder="1" applyAlignment="1">
      <alignment horizontal="left" vertical="center"/>
    </xf>
    <xf numFmtId="0" fontId="41" fillId="12" borderId="27" xfId="0" applyFont="1" applyFill="1" applyBorder="1" applyAlignment="1">
      <alignment horizontal="left" vertical="center"/>
    </xf>
    <xf numFmtId="0" fontId="41" fillId="12" borderId="28" xfId="0" applyFont="1" applyFill="1" applyBorder="1" applyAlignment="1">
      <alignment horizontal="left" vertical="center"/>
    </xf>
    <xf numFmtId="0" fontId="41" fillId="12" borderId="334" xfId="0" applyFont="1" applyFill="1" applyBorder="1" applyAlignment="1">
      <alignment horizontal="left" vertical="center"/>
    </xf>
    <xf numFmtId="0" fontId="41" fillId="12" borderId="331" xfId="0" applyFont="1" applyFill="1" applyBorder="1" applyAlignment="1">
      <alignment horizontal="center" vertical="center"/>
    </xf>
    <xf numFmtId="0" fontId="41" fillId="12" borderId="241" xfId="0" applyFont="1" applyFill="1" applyBorder="1" applyAlignment="1">
      <alignment horizontal="center" vertical="center"/>
    </xf>
    <xf numFmtId="0" fontId="41" fillId="12" borderId="332" xfId="0" applyFont="1" applyFill="1" applyBorder="1" applyAlignment="1">
      <alignment horizontal="center" vertical="center"/>
    </xf>
    <xf numFmtId="187" fontId="41" fillId="12" borderId="331" xfId="0" applyNumberFormat="1" applyFont="1" applyFill="1" applyBorder="1" applyAlignment="1">
      <alignment horizontal="right" vertical="center"/>
    </xf>
    <xf numFmtId="187" fontId="41" fillId="12" borderId="241" xfId="0" applyNumberFormat="1" applyFont="1" applyFill="1" applyBorder="1" applyAlignment="1">
      <alignment horizontal="right" vertical="center"/>
    </xf>
    <xf numFmtId="187" fontId="41" fillId="12" borderId="332" xfId="0" applyNumberFormat="1" applyFont="1" applyFill="1" applyBorder="1" applyAlignment="1">
      <alignment horizontal="right" vertical="center"/>
    </xf>
    <xf numFmtId="0" fontId="41" fillId="12" borderId="235" xfId="0" applyFont="1" applyFill="1" applyBorder="1" applyAlignment="1">
      <alignment horizontal="center" vertical="center"/>
    </xf>
    <xf numFmtId="0" fontId="41" fillId="12" borderId="335" xfId="0" applyFont="1" applyFill="1" applyBorder="1" applyAlignment="1">
      <alignment horizontal="center" vertical="center"/>
    </xf>
    <xf numFmtId="187" fontId="41" fillId="12" borderId="336" xfId="0" applyNumberFormat="1" applyFont="1" applyFill="1" applyBorder="1" applyAlignment="1">
      <alignment horizontal="right" vertical="center"/>
    </xf>
    <xf numFmtId="187" fontId="41" fillId="12" borderId="28" xfId="0" applyNumberFormat="1" applyFont="1" applyFill="1" applyBorder="1" applyAlignment="1">
      <alignment horizontal="right" vertical="center"/>
    </xf>
    <xf numFmtId="187" fontId="41" fillId="12" borderId="334" xfId="0" applyNumberFormat="1" applyFont="1" applyFill="1" applyBorder="1" applyAlignment="1">
      <alignment horizontal="right" vertical="center"/>
    </xf>
    <xf numFmtId="0" fontId="41" fillId="12" borderId="74" xfId="0" applyFont="1" applyFill="1" applyBorder="1" applyAlignment="1">
      <alignment horizontal="center" vertical="center"/>
    </xf>
    <xf numFmtId="0" fontId="41" fillId="12" borderId="75" xfId="0" applyFont="1" applyFill="1" applyBorder="1" applyAlignment="1">
      <alignment horizontal="center" vertical="center"/>
    </xf>
    <xf numFmtId="0" fontId="41" fillId="12" borderId="78" xfId="0" applyFont="1" applyFill="1" applyBorder="1" applyAlignment="1">
      <alignment horizontal="center" vertical="center"/>
    </xf>
    <xf numFmtId="0" fontId="41" fillId="12" borderId="42" xfId="0" applyFont="1" applyFill="1" applyBorder="1" applyAlignment="1">
      <alignment horizontal="left" vertical="center"/>
    </xf>
    <xf numFmtId="0" fontId="41" fillId="12" borderId="22" xfId="0" applyFont="1" applyFill="1" applyBorder="1" applyAlignment="1">
      <alignment horizontal="left" vertical="center"/>
    </xf>
    <xf numFmtId="187" fontId="41" fillId="12" borderId="49" xfId="0" applyNumberFormat="1" applyFont="1" applyFill="1" applyBorder="1" applyAlignment="1">
      <alignment horizontal="right" vertical="center"/>
    </xf>
    <xf numFmtId="187" fontId="41" fillId="12" borderId="22" xfId="0" applyNumberFormat="1" applyFont="1" applyFill="1" applyBorder="1" applyAlignment="1">
      <alignment horizontal="right" vertical="center"/>
    </xf>
    <xf numFmtId="187" fontId="41" fillId="12" borderId="320" xfId="0" applyNumberFormat="1" applyFont="1" applyFill="1" applyBorder="1" applyAlignment="1">
      <alignment horizontal="right" vertical="center"/>
    </xf>
    <xf numFmtId="0" fontId="41" fillId="12" borderId="49" xfId="0" applyFont="1" applyFill="1" applyBorder="1" applyAlignment="1">
      <alignment horizontal="center" vertical="center"/>
    </xf>
    <xf numFmtId="0" fontId="41" fillId="12" borderId="22" xfId="0" applyFont="1" applyFill="1" applyBorder="1" applyAlignment="1">
      <alignment horizontal="center" vertical="center"/>
    </xf>
    <xf numFmtId="0" fontId="41" fillId="12" borderId="43" xfId="0" applyFont="1" applyFill="1" applyBorder="1" applyAlignment="1">
      <alignment horizontal="center" vertical="center"/>
    </xf>
    <xf numFmtId="0" fontId="41" fillId="7" borderId="13" xfId="0" applyFont="1" applyFill="1" applyBorder="1" applyAlignment="1">
      <alignment horizontal="left" vertical="center"/>
    </xf>
    <xf numFmtId="0" fontId="41" fillId="7" borderId="14" xfId="0" applyFont="1" applyFill="1" applyBorder="1" applyAlignment="1">
      <alignment horizontal="left" vertical="center"/>
    </xf>
    <xf numFmtId="0" fontId="41" fillId="7" borderId="15" xfId="0" applyFont="1" applyFill="1" applyBorder="1" applyAlignment="1">
      <alignment horizontal="left" vertical="center"/>
    </xf>
    <xf numFmtId="0" fontId="41" fillId="12" borderId="266" xfId="0" applyFont="1" applyFill="1" applyBorder="1" applyAlignment="1">
      <alignment horizontal="left" vertical="center"/>
    </xf>
    <xf numFmtId="0" fontId="41" fillId="12" borderId="267" xfId="0" applyFont="1" applyFill="1" applyBorder="1" applyAlignment="1">
      <alignment horizontal="left" vertical="center"/>
    </xf>
    <xf numFmtId="187" fontId="41" fillId="12" borderId="330" xfId="0" applyNumberFormat="1" applyFont="1" applyFill="1" applyBorder="1" applyAlignment="1">
      <alignment horizontal="right" vertical="center"/>
    </xf>
    <xf numFmtId="187" fontId="41" fillId="12" borderId="267" xfId="0" applyNumberFormat="1" applyFont="1" applyFill="1" applyBorder="1" applyAlignment="1">
      <alignment horizontal="right" vertical="center"/>
    </xf>
    <xf numFmtId="0" fontId="54" fillId="12" borderId="266" xfId="0" applyFont="1" applyFill="1" applyBorder="1" applyAlignment="1">
      <alignment horizontal="left" vertical="center" shrinkToFit="1"/>
    </xf>
    <xf numFmtId="0" fontId="54" fillId="12" borderId="267" xfId="0" applyFont="1" applyFill="1" applyBorder="1" applyAlignment="1">
      <alignment horizontal="left" vertical="center" shrinkToFit="1"/>
    </xf>
    <xf numFmtId="0" fontId="54" fillId="12" borderId="337" xfId="0" applyFont="1" applyFill="1" applyBorder="1" applyAlignment="1">
      <alignment horizontal="left" vertical="center" shrinkToFit="1"/>
    </xf>
    <xf numFmtId="187" fontId="41" fillId="12" borderId="337" xfId="0" applyNumberFormat="1" applyFont="1" applyFill="1" applyBorder="1" applyAlignment="1">
      <alignment horizontal="right" vertical="center"/>
    </xf>
    <xf numFmtId="0" fontId="54" fillId="12" borderId="331" xfId="0" applyFont="1" applyFill="1" applyBorder="1" applyAlignment="1">
      <alignment horizontal="center" vertical="center" shrinkToFit="1"/>
    </xf>
    <xf numFmtId="0" fontId="54" fillId="12" borderId="241" xfId="0" applyFont="1" applyFill="1" applyBorder="1" applyAlignment="1">
      <alignment horizontal="center" vertical="center" shrinkToFit="1"/>
    </xf>
    <xf numFmtId="0" fontId="54" fillId="12" borderId="332" xfId="0" applyFont="1" applyFill="1" applyBorder="1" applyAlignment="1">
      <alignment horizontal="center" vertical="center" shrinkToFit="1"/>
    </xf>
    <xf numFmtId="0" fontId="54" fillId="12" borderId="131" xfId="0" applyFont="1" applyFill="1" applyBorder="1" applyAlignment="1">
      <alignment horizontal="center" vertical="center" shrinkToFit="1"/>
    </xf>
    <xf numFmtId="0" fontId="54" fillId="12" borderId="132" xfId="0" applyFont="1" applyFill="1" applyBorder="1" applyAlignment="1">
      <alignment horizontal="center" vertical="center" shrinkToFit="1"/>
    </xf>
    <xf numFmtId="187" fontId="41" fillId="12" borderId="235" xfId="0" applyNumberFormat="1" applyFont="1" applyFill="1" applyBorder="1" applyAlignment="1">
      <alignment horizontal="center" vertical="center"/>
    </xf>
    <xf numFmtId="187" fontId="41" fillId="12" borderId="335" xfId="0" applyNumberFormat="1" applyFont="1" applyFill="1" applyBorder="1" applyAlignment="1">
      <alignment horizontal="center" vertical="center"/>
    </xf>
    <xf numFmtId="0" fontId="39" fillId="0" borderId="28" xfId="0" applyFont="1" applyBorder="1" applyAlignment="1">
      <alignment horizontal="left" vertical="center"/>
    </xf>
    <xf numFmtId="0" fontId="39" fillId="0" borderId="27" xfId="0" applyFont="1" applyBorder="1" applyAlignment="1">
      <alignment horizontal="left" vertical="center"/>
    </xf>
    <xf numFmtId="0" fontId="39" fillId="0" borderId="29" xfId="0" applyFont="1" applyBorder="1" applyAlignment="1">
      <alignment horizontal="left" vertical="center"/>
    </xf>
    <xf numFmtId="0" fontId="39" fillId="0" borderId="26" xfId="0" applyFont="1" applyBorder="1" applyAlignment="1">
      <alignment horizontal="right"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41" fillId="0" borderId="7" xfId="0" applyFont="1" applyBorder="1" applyAlignment="1">
      <alignment horizontal="center" vertical="center" shrinkToFit="1"/>
    </xf>
    <xf numFmtId="0" fontId="39" fillId="0" borderId="341" xfId="0" applyFont="1" applyBorder="1" applyAlignment="1">
      <alignment horizontal="left" vertical="center" wrapText="1"/>
    </xf>
    <xf numFmtId="0" fontId="39" fillId="0" borderId="342" xfId="0" applyFont="1" applyBorder="1" applyAlignment="1">
      <alignment horizontal="left" vertical="center" wrapText="1"/>
    </xf>
    <xf numFmtId="0" fontId="39" fillId="0" borderId="339" xfId="0" applyFont="1" applyBorder="1" applyAlignment="1">
      <alignment horizontal="left" vertical="center" wrapText="1"/>
    </xf>
    <xf numFmtId="0" fontId="0" fillId="3" borderId="0" xfId="0" applyFill="1">
      <alignment vertical="center"/>
    </xf>
    <xf numFmtId="0" fontId="39" fillId="0" borderId="188" xfId="0" applyFont="1" applyBorder="1" applyAlignment="1">
      <alignment horizontal="center" vertical="center"/>
    </xf>
    <xf numFmtId="0" fontId="39" fillId="0" borderId="189" xfId="0" applyFont="1" applyBorder="1" applyAlignment="1">
      <alignment horizontal="center" vertical="center"/>
    </xf>
    <xf numFmtId="0" fontId="39" fillId="0" borderId="25" xfId="0" applyFont="1" applyBorder="1" applyAlignment="1">
      <alignment horizontal="left" vertical="center" wrapText="1"/>
    </xf>
    <xf numFmtId="0" fontId="39" fillId="0" borderId="0" xfId="0" applyFont="1" applyAlignment="1">
      <alignment horizontal="left" vertical="center" wrapText="1"/>
    </xf>
    <xf numFmtId="0" fontId="39" fillId="0" borderId="26" xfId="0" applyFont="1" applyBorder="1" applyAlignment="1">
      <alignment horizontal="left" vertical="center" wrapText="1"/>
    </xf>
    <xf numFmtId="0" fontId="39" fillId="0" borderId="241" xfId="0" applyFont="1" applyBorder="1" applyAlignment="1">
      <alignment horizontal="left" vertical="center"/>
    </xf>
    <xf numFmtId="0" fontId="39" fillId="0" borderId="237" xfId="0" applyFont="1" applyBorder="1" applyAlignment="1">
      <alignment horizontal="left" vertical="center" wrapText="1"/>
    </xf>
    <xf numFmtId="0" fontId="39" fillId="0" borderId="241" xfId="0" applyFont="1" applyBorder="1" applyAlignment="1">
      <alignment horizontal="left" vertical="center" wrapText="1"/>
    </xf>
    <xf numFmtId="0" fontId="39" fillId="0" borderId="242" xfId="0" applyFont="1" applyBorder="1" applyAlignment="1">
      <alignment horizontal="left" vertical="center" wrapText="1"/>
    </xf>
    <xf numFmtId="0" fontId="39" fillId="0" borderId="343" xfId="0" applyFont="1" applyBorder="1" applyAlignment="1">
      <alignment horizontal="left" vertical="center" wrapText="1"/>
    </xf>
    <xf numFmtId="0" fontId="39" fillId="0" borderId="344" xfId="0" applyFont="1" applyBorder="1" applyAlignment="1">
      <alignment horizontal="left" vertical="center" wrapText="1"/>
    </xf>
    <xf numFmtId="0" fontId="39" fillId="0" borderId="266" xfId="0" applyFont="1" applyBorder="1" applyAlignment="1">
      <alignment horizontal="left" vertical="center"/>
    </xf>
    <xf numFmtId="0" fontId="39" fillId="0" borderId="267" xfId="0" applyFont="1" applyBorder="1" applyAlignment="1">
      <alignment horizontal="left" vertical="center"/>
    </xf>
    <xf numFmtId="0" fontId="39" fillId="0" borderId="266" xfId="0" applyFont="1" applyBorder="1" applyAlignment="1">
      <alignment horizontal="left" vertical="top" wrapText="1"/>
    </xf>
    <xf numFmtId="0" fontId="39" fillId="0" borderId="267" xfId="0" applyFont="1" applyBorder="1" applyAlignment="1">
      <alignment horizontal="left" vertical="top" wrapText="1"/>
    </xf>
    <xf numFmtId="0" fontId="39" fillId="0" borderId="270" xfId="0" applyFont="1" applyBorder="1" applyAlignment="1">
      <alignment horizontal="left" vertical="top" wrapText="1"/>
    </xf>
    <xf numFmtId="0" fontId="39" fillId="0" borderId="237" xfId="0" applyFont="1" applyBorder="1" applyAlignment="1">
      <alignment horizontal="left" vertical="center"/>
    </xf>
    <xf numFmtId="0" fontId="39" fillId="0" borderId="237" xfId="0" applyFont="1" applyBorder="1" applyAlignment="1">
      <alignment horizontal="left" vertical="top" wrapText="1"/>
    </xf>
    <xf numFmtId="0" fontId="39" fillId="0" borderId="241" xfId="0" applyFont="1" applyBorder="1" applyAlignment="1">
      <alignment horizontal="left" vertical="top" wrapText="1"/>
    </xf>
    <xf numFmtId="0" fontId="39" fillId="0" borderId="242" xfId="0" applyFont="1" applyBorder="1" applyAlignment="1">
      <alignment horizontal="left" vertical="top" wrapText="1"/>
    </xf>
    <xf numFmtId="0" fontId="39" fillId="0" borderId="25" xfId="0" applyFont="1" applyBorder="1" applyAlignment="1">
      <alignment horizontal="left" vertical="center"/>
    </xf>
    <xf numFmtId="0" fontId="39" fillId="0" borderId="259" xfId="0" applyFont="1" applyBorder="1" applyAlignment="1">
      <alignment horizontal="center" vertical="center"/>
    </xf>
    <xf numFmtId="0" fontId="39" fillId="0" borderId="211" xfId="0" applyFont="1" applyBorder="1" applyAlignment="1">
      <alignment horizontal="center" vertical="center"/>
    </xf>
    <xf numFmtId="0" fontId="39" fillId="0" borderId="322" xfId="0" applyFont="1" applyBorder="1" applyAlignment="1">
      <alignment horizontal="center" vertical="center"/>
    </xf>
    <xf numFmtId="0" fontId="39" fillId="0" borderId="231" xfId="0" applyFont="1" applyBorder="1" applyAlignment="1">
      <alignment horizontal="left" vertical="top" wrapText="1"/>
    </xf>
    <xf numFmtId="0" fontId="39" fillId="0" borderId="235" xfId="0" applyFont="1" applyBorder="1" applyAlignment="1">
      <alignment horizontal="left" vertical="top" wrapText="1"/>
    </xf>
    <xf numFmtId="0" fontId="39" fillId="0" borderId="236" xfId="0" applyFont="1" applyBorder="1" applyAlignment="1">
      <alignment horizontal="left" vertical="top" wrapText="1"/>
    </xf>
    <xf numFmtId="0" fontId="41" fillId="0" borderId="266" xfId="0" quotePrefix="1" applyFont="1" applyBorder="1" applyAlignment="1">
      <alignment horizontal="left" vertical="center"/>
    </xf>
    <xf numFmtId="0" fontId="41" fillId="0" borderId="267" xfId="0" quotePrefix="1" applyFont="1" applyBorder="1" applyAlignment="1">
      <alignment horizontal="left" vertical="center"/>
    </xf>
    <xf numFmtId="0" fontId="41" fillId="0" borderId="270" xfId="0" quotePrefix="1" applyFont="1" applyBorder="1" applyAlignment="1">
      <alignment horizontal="left" vertical="center"/>
    </xf>
    <xf numFmtId="0" fontId="39" fillId="0" borderId="130" xfId="0" applyFont="1" applyBorder="1" applyAlignment="1">
      <alignment horizontal="center" vertical="center"/>
    </xf>
    <xf numFmtId="0" fontId="0" fillId="0" borderId="241" xfId="0" applyBorder="1" applyAlignment="1">
      <alignment horizontal="left" vertical="top" wrapText="1"/>
    </xf>
    <xf numFmtId="0" fontId="0" fillId="0" borderId="242" xfId="0" applyBorder="1" applyAlignment="1">
      <alignment horizontal="left" vertical="top" wrapText="1"/>
    </xf>
    <xf numFmtId="0" fontId="39" fillId="0" borderId="340" xfId="0" applyFont="1" applyBorder="1" applyAlignment="1">
      <alignment horizontal="left" vertical="center"/>
    </xf>
    <xf numFmtId="0" fontId="39" fillId="0" borderId="340" xfId="0" applyFont="1" applyBorder="1" applyAlignment="1">
      <alignment horizontal="left" vertical="center" shrinkToFit="1"/>
    </xf>
    <xf numFmtId="0" fontId="39" fillId="0" borderId="348" xfId="0" applyFont="1" applyBorder="1" applyAlignment="1">
      <alignment horizontal="center" vertical="center"/>
    </xf>
    <xf numFmtId="0" fontId="39" fillId="0" borderId="65" xfId="0" applyFont="1" applyBorder="1" applyAlignment="1">
      <alignment horizontal="center" vertical="center"/>
    </xf>
    <xf numFmtId="0" fontId="39" fillId="0" borderId="349" xfId="0" applyFont="1" applyBorder="1" applyAlignment="1">
      <alignment horizontal="center" vertical="center"/>
    </xf>
    <xf numFmtId="38" fontId="46" fillId="0" borderId="5" xfId="1" applyFont="1" applyFill="1" applyBorder="1" applyAlignment="1" applyProtection="1">
      <alignment vertical="center" shrinkToFit="1"/>
    </xf>
    <xf numFmtId="38" fontId="46" fillId="0" borderId="6" xfId="1" applyFont="1" applyFill="1" applyBorder="1" applyAlignment="1" applyProtection="1">
      <alignment vertical="center" shrinkToFit="1"/>
    </xf>
    <xf numFmtId="38" fontId="46" fillId="0" borderId="7" xfId="1" applyFont="1" applyFill="1" applyBorder="1" applyAlignment="1" applyProtection="1">
      <alignment vertical="center" shrinkToFit="1"/>
    </xf>
    <xf numFmtId="0" fontId="39" fillId="0" borderId="346" xfId="0" applyFont="1" applyBorder="1" applyAlignment="1">
      <alignment horizontal="left" vertical="center"/>
    </xf>
    <xf numFmtId="0" fontId="39" fillId="0" borderId="346" xfId="0" applyFont="1" applyBorder="1" applyAlignment="1">
      <alignment horizontal="left" vertical="center" shrinkToFit="1"/>
    </xf>
    <xf numFmtId="0" fontId="39" fillId="0" borderId="14" xfId="0" applyFont="1" applyBorder="1" applyAlignment="1">
      <alignment horizontal="left" vertical="center" shrinkToFit="1"/>
    </xf>
    <xf numFmtId="0" fontId="39" fillId="0" borderId="15" xfId="0" applyFont="1" applyBorder="1" applyAlignment="1">
      <alignment horizontal="left" vertical="center" shrinkToFit="1"/>
    </xf>
    <xf numFmtId="38" fontId="50" fillId="0" borderId="350" xfId="1" applyFont="1" applyFill="1" applyBorder="1" applyAlignment="1" applyProtection="1">
      <alignment horizontal="right" vertical="center" shrinkToFit="1"/>
    </xf>
    <xf numFmtId="38" fontId="50" fillId="0" borderId="351" xfId="1" applyFont="1" applyFill="1" applyBorder="1" applyAlignment="1" applyProtection="1">
      <alignment horizontal="right" vertical="center" shrinkToFit="1"/>
    </xf>
    <xf numFmtId="38" fontId="50" fillId="0" borderId="352" xfId="1" applyFont="1" applyFill="1" applyBorder="1" applyAlignment="1" applyProtection="1">
      <alignment horizontal="right" vertical="center" shrinkToFit="1"/>
    </xf>
    <xf numFmtId="49" fontId="48" fillId="0" borderId="0" xfId="0" applyNumberFormat="1" applyFont="1" applyAlignment="1">
      <alignment horizontal="center" vertical="center" wrapText="1"/>
    </xf>
    <xf numFmtId="38" fontId="45" fillId="0" borderId="28" xfId="1" applyFont="1" applyFill="1" applyBorder="1" applyAlignment="1" applyProtection="1">
      <alignment horizontal="center" vertical="center" shrinkToFit="1"/>
    </xf>
    <xf numFmtId="188" fontId="50" fillId="0" borderId="350" xfId="2" applyNumberFormat="1" applyFont="1" applyFill="1" applyBorder="1" applyAlignment="1" applyProtection="1">
      <alignment horizontal="right" vertical="center" shrinkToFit="1"/>
    </xf>
    <xf numFmtId="188" fontId="50" fillId="0" borderId="351" xfId="2" applyNumberFormat="1" applyFont="1" applyFill="1" applyBorder="1" applyAlignment="1" applyProtection="1">
      <alignment horizontal="right" vertical="center" shrinkToFit="1"/>
    </xf>
    <xf numFmtId="188" fontId="50" fillId="0" borderId="352" xfId="2" applyNumberFormat="1" applyFont="1" applyFill="1" applyBorder="1" applyAlignment="1" applyProtection="1">
      <alignment horizontal="right" vertical="center" shrinkToFit="1"/>
    </xf>
    <xf numFmtId="0" fontId="45" fillId="0" borderId="28" xfId="0" applyFont="1" applyBorder="1" applyAlignment="1">
      <alignment horizontal="center" vertical="center" wrapText="1"/>
    </xf>
    <xf numFmtId="38" fontId="39" fillId="0" borderId="5" xfId="1" applyFont="1" applyFill="1" applyBorder="1" applyAlignment="1" applyProtection="1">
      <alignment horizontal="center" vertical="center" shrinkToFit="1"/>
    </xf>
    <xf numFmtId="38" fontId="39" fillId="0" borderId="6" xfId="1" applyFont="1" applyFill="1" applyBorder="1" applyAlignment="1" applyProtection="1">
      <alignment horizontal="center" vertical="center" shrinkToFit="1"/>
    </xf>
    <xf numFmtId="38" fontId="39" fillId="0" borderId="7" xfId="1" applyFont="1" applyFill="1" applyBorder="1" applyAlignment="1" applyProtection="1">
      <alignment horizontal="center" vertical="center" shrinkToFit="1"/>
    </xf>
    <xf numFmtId="0" fontId="39" fillId="0" borderId="266" xfId="0" applyFont="1" applyBorder="1" applyAlignment="1">
      <alignment horizontal="left" vertical="top"/>
    </xf>
    <xf numFmtId="0" fontId="39" fillId="0" borderId="267" xfId="0" applyFont="1" applyBorder="1" applyAlignment="1">
      <alignment horizontal="left" vertical="top"/>
    </xf>
    <xf numFmtId="0" fontId="39" fillId="0" borderId="270" xfId="0" applyFont="1" applyBorder="1" applyAlignment="1">
      <alignment horizontal="left" vertical="top"/>
    </xf>
    <xf numFmtId="0" fontId="39" fillId="0" borderId="231" xfId="0" applyFont="1" applyBorder="1" applyAlignment="1">
      <alignment horizontal="left" vertical="top"/>
    </xf>
    <xf numFmtId="0" fontId="39" fillId="0" borderId="235" xfId="0" applyFont="1" applyBorder="1" applyAlignment="1">
      <alignment horizontal="left" vertical="top"/>
    </xf>
    <xf numFmtId="0" fontId="39" fillId="0" borderId="236" xfId="0" applyFont="1" applyBorder="1" applyAlignment="1">
      <alignment horizontal="left" vertical="top"/>
    </xf>
    <xf numFmtId="38" fontId="29" fillId="0" borderId="357" xfId="1" applyFont="1" applyFill="1" applyBorder="1" applyAlignment="1" applyProtection="1">
      <alignment vertical="center"/>
    </xf>
    <xf numFmtId="38" fontId="29" fillId="0" borderId="135" xfId="1" applyFont="1" applyFill="1" applyBorder="1" applyAlignment="1" applyProtection="1">
      <alignment vertical="center"/>
    </xf>
    <xf numFmtId="38" fontId="29" fillId="0" borderId="284" xfId="1" applyFont="1" applyFill="1" applyBorder="1" applyAlignment="1" applyProtection="1">
      <alignment vertical="center"/>
    </xf>
    <xf numFmtId="0" fontId="39" fillId="0" borderId="237" xfId="0" applyFont="1" applyBorder="1">
      <alignment vertical="center"/>
    </xf>
    <xf numFmtId="0" fontId="39" fillId="0" borderId="241" xfId="0" applyFont="1" applyBorder="1">
      <alignment vertical="center"/>
    </xf>
    <xf numFmtId="0" fontId="39" fillId="0" borderId="242" xfId="0" applyFont="1" applyBorder="1">
      <alignment vertical="center"/>
    </xf>
    <xf numFmtId="38" fontId="29" fillId="0" borderId="238" xfId="1" applyFont="1" applyFill="1" applyBorder="1" applyAlignment="1" applyProtection="1">
      <alignment vertical="center"/>
    </xf>
    <xf numFmtId="38" fontId="29" fillId="0" borderId="239" xfId="1" applyFont="1" applyFill="1" applyBorder="1" applyAlignment="1" applyProtection="1">
      <alignment vertical="center"/>
    </xf>
    <xf numFmtId="38" fontId="29" fillId="0" borderId="345" xfId="1" applyFont="1" applyFill="1" applyBorder="1" applyAlignment="1" applyProtection="1">
      <alignment vertical="center"/>
    </xf>
    <xf numFmtId="38" fontId="29" fillId="0" borderId="353" xfId="1" applyFont="1" applyFill="1" applyBorder="1" applyAlignment="1" applyProtection="1">
      <alignment vertical="center"/>
    </xf>
    <xf numFmtId="0" fontId="39" fillId="0" borderId="185" xfId="0" applyFont="1" applyBorder="1">
      <alignment vertical="center"/>
    </xf>
    <xf numFmtId="0" fontId="39" fillId="0" borderId="131" xfId="0" applyFont="1" applyBorder="1">
      <alignment vertical="center"/>
    </xf>
    <xf numFmtId="0" fontId="39" fillId="0" borderId="186" xfId="0" applyFont="1" applyBorder="1">
      <alignment vertical="center"/>
    </xf>
    <xf numFmtId="38" fontId="29" fillId="0" borderId="361" xfId="1" applyFont="1" applyFill="1" applyBorder="1" applyAlignment="1" applyProtection="1">
      <alignment vertical="center"/>
    </xf>
    <xf numFmtId="38" fontId="29" fillId="0" borderId="362" xfId="1" applyFont="1" applyFill="1" applyBorder="1" applyAlignment="1" applyProtection="1">
      <alignment vertical="center"/>
    </xf>
    <xf numFmtId="38" fontId="29" fillId="0" borderId="245" xfId="1" applyFont="1" applyFill="1" applyBorder="1" applyAlignment="1" applyProtection="1">
      <alignment vertical="center"/>
    </xf>
    <xf numFmtId="38" fontId="29" fillId="0" borderId="246" xfId="1" applyFont="1" applyFill="1" applyBorder="1" applyAlignment="1" applyProtection="1">
      <alignment vertical="center"/>
    </xf>
    <xf numFmtId="38" fontId="29" fillId="0" borderId="281" xfId="1" applyFont="1" applyFill="1" applyBorder="1" applyAlignment="1" applyProtection="1">
      <alignment vertical="center"/>
    </xf>
    <xf numFmtId="38" fontId="29" fillId="0" borderId="0" xfId="1" applyFont="1" applyFill="1" applyBorder="1" applyAlignment="1" applyProtection="1">
      <alignment vertical="center"/>
    </xf>
    <xf numFmtId="38" fontId="29" fillId="0" borderId="26" xfId="1" applyFont="1" applyFill="1" applyBorder="1" applyAlignment="1" applyProtection="1">
      <alignment vertical="center"/>
    </xf>
    <xf numFmtId="0" fontId="39" fillId="0" borderId="187" xfId="0" applyFont="1" applyBorder="1">
      <alignment vertical="center"/>
    </xf>
    <xf numFmtId="0" fontId="39" fillId="0" borderId="135" xfId="0" applyFont="1" applyBorder="1">
      <alignment vertical="center"/>
    </xf>
    <xf numFmtId="0" fontId="39" fillId="0" borderId="284" xfId="0" applyFont="1" applyBorder="1">
      <alignment vertical="center"/>
    </xf>
    <xf numFmtId="38" fontId="29" fillId="0" borderId="354" xfId="1" applyFont="1" applyBorder="1" applyAlignment="1" applyProtection="1">
      <alignment horizontal="center" vertical="center"/>
    </xf>
    <xf numFmtId="38" fontId="29" fillId="0" borderId="355" xfId="1" applyFont="1" applyBorder="1" applyAlignment="1" applyProtection="1">
      <alignment horizontal="center" vertical="center"/>
    </xf>
    <xf numFmtId="38" fontId="29" fillId="0" borderId="356" xfId="1" applyFont="1" applyBorder="1" applyAlignment="1" applyProtection="1">
      <alignment horizontal="center" vertical="center"/>
    </xf>
    <xf numFmtId="38" fontId="29" fillId="0" borderId="358" xfId="1" applyFont="1" applyBorder="1" applyAlignment="1" applyProtection="1">
      <alignment horizontal="center" vertical="center"/>
    </xf>
    <xf numFmtId="38" fontId="29" fillId="0" borderId="359" xfId="1" applyFont="1" applyBorder="1" applyAlignment="1" applyProtection="1">
      <alignment horizontal="center" vertical="center"/>
    </xf>
    <xf numFmtId="38" fontId="29" fillId="0" borderId="360" xfId="1" applyFont="1" applyBorder="1" applyAlignment="1" applyProtection="1">
      <alignment horizontal="center" vertical="center"/>
    </xf>
    <xf numFmtId="38" fontId="29" fillId="0" borderId="363" xfId="1" applyFont="1" applyBorder="1" applyAlignment="1" applyProtection="1">
      <alignment horizontal="center" vertical="center"/>
    </xf>
    <xf numFmtId="38" fontId="29" fillId="0" borderId="364" xfId="1" applyFont="1" applyBorder="1" applyAlignment="1" applyProtection="1">
      <alignment horizontal="center" vertical="center"/>
    </xf>
    <xf numFmtId="38" fontId="29" fillId="0" borderId="365" xfId="1" applyFont="1" applyBorder="1" applyAlignment="1" applyProtection="1">
      <alignment horizontal="center" vertical="center"/>
    </xf>
    <xf numFmtId="38" fontId="29" fillId="0" borderId="254" xfId="1" applyFont="1" applyFill="1" applyBorder="1" applyAlignment="1" applyProtection="1">
      <alignment vertical="center"/>
    </xf>
    <xf numFmtId="38" fontId="29" fillId="0" borderId="255" xfId="1" applyFont="1" applyFill="1" applyBorder="1" applyAlignment="1" applyProtection="1">
      <alignment vertical="center"/>
    </xf>
    <xf numFmtId="0" fontId="39" fillId="0" borderId="255" xfId="0" applyFont="1" applyBorder="1" applyAlignment="1">
      <alignment horizontal="center" vertical="center"/>
    </xf>
    <xf numFmtId="38" fontId="29" fillId="0" borderId="366" xfId="1" applyFont="1" applyFill="1" applyBorder="1" applyAlignment="1" applyProtection="1">
      <alignment vertical="center"/>
    </xf>
    <xf numFmtId="38" fontId="29" fillId="0" borderId="6" xfId="1" applyFont="1" applyFill="1" applyBorder="1" applyAlignment="1" applyProtection="1">
      <alignment vertical="center"/>
    </xf>
    <xf numFmtId="38" fontId="29" fillId="0" borderId="7" xfId="1" applyFont="1" applyFill="1" applyBorder="1" applyAlignment="1" applyProtection="1">
      <alignment vertical="center"/>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0" xfId="0" applyFont="1" applyAlignment="1">
      <alignment horizontal="center" vertical="center" wrapText="1"/>
    </xf>
    <xf numFmtId="0" fontId="39" fillId="0" borderId="26"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6" xfId="0" applyFont="1" applyBorder="1" applyAlignment="1">
      <alignment horizontal="center" vertical="center" shrinkToFit="1"/>
    </xf>
    <xf numFmtId="0" fontId="39" fillId="0" borderId="254" xfId="0" applyFont="1" applyBorder="1" applyAlignment="1">
      <alignment horizontal="center" vertical="center" shrinkToFit="1"/>
    </xf>
    <xf numFmtId="0" fontId="39" fillId="0" borderId="256" xfId="0" applyFont="1" applyBorder="1" applyAlignment="1">
      <alignment horizontal="center" vertical="center" shrinkToFit="1"/>
    </xf>
    <xf numFmtId="0" fontId="49" fillId="0" borderId="256" xfId="0" applyFont="1" applyBorder="1" applyAlignment="1">
      <alignment horizontal="center" vertical="center" shrinkToFit="1"/>
    </xf>
    <xf numFmtId="0" fontId="49" fillId="0" borderId="6" xfId="0" applyFont="1" applyBorder="1" applyAlignment="1">
      <alignment horizontal="center" vertical="center" shrinkToFit="1"/>
    </xf>
    <xf numFmtId="0" fontId="49" fillId="0" borderId="254" xfId="0" applyFont="1" applyBorder="1" applyAlignment="1">
      <alignment horizontal="center" vertical="center" shrinkToFit="1"/>
    </xf>
    <xf numFmtId="0" fontId="39" fillId="0" borderId="27" xfId="0" applyFont="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47" fillId="0" borderId="256" xfId="0" applyFont="1" applyBorder="1" applyAlignment="1">
      <alignment horizontal="center" vertical="center" shrinkToFit="1"/>
    </xf>
    <xf numFmtId="0" fontId="49" fillId="0" borderId="7" xfId="0" applyFont="1" applyBorder="1" applyAlignment="1">
      <alignment horizontal="center" vertical="center" shrinkToFit="1"/>
    </xf>
    <xf numFmtId="38" fontId="45" fillId="0" borderId="350" xfId="1" applyFont="1" applyFill="1" applyBorder="1" applyAlignment="1" applyProtection="1">
      <alignment horizontal="right" vertical="center" shrinkToFit="1"/>
    </xf>
    <xf numFmtId="38" fontId="45" fillId="0" borderId="351" xfId="1" applyFont="1" applyFill="1" applyBorder="1" applyAlignment="1" applyProtection="1">
      <alignment horizontal="right" vertical="center" shrinkToFit="1"/>
    </xf>
    <xf numFmtId="38" fontId="45" fillId="0" borderId="352" xfId="1" applyFont="1" applyFill="1" applyBorder="1" applyAlignment="1" applyProtection="1">
      <alignment horizontal="right" vertical="center" shrinkToFit="1"/>
    </xf>
    <xf numFmtId="189" fontId="45" fillId="0" borderId="350" xfId="2" applyNumberFormat="1" applyFont="1" applyFill="1" applyBorder="1" applyAlignment="1" applyProtection="1">
      <alignment horizontal="right" vertical="center" shrinkToFit="1"/>
    </xf>
    <xf numFmtId="189" fontId="45" fillId="0" borderId="351" xfId="2" applyNumberFormat="1" applyFont="1" applyFill="1" applyBorder="1" applyAlignment="1" applyProtection="1">
      <alignment horizontal="right" vertical="center" shrinkToFit="1"/>
    </xf>
    <xf numFmtId="189" fontId="45" fillId="0" borderId="352" xfId="2" applyNumberFormat="1" applyFont="1" applyFill="1" applyBorder="1" applyAlignment="1" applyProtection="1">
      <alignment horizontal="right" vertical="center" shrinkToFit="1"/>
    </xf>
    <xf numFmtId="38" fontId="45" fillId="0" borderId="0" xfId="1" applyFont="1" applyFill="1" applyBorder="1" applyAlignment="1" applyProtection="1">
      <alignment horizontal="center" vertical="center" shrinkToFit="1"/>
    </xf>
    <xf numFmtId="38" fontId="29" fillId="0" borderId="367" xfId="1" applyFont="1" applyFill="1" applyBorder="1" applyAlignment="1" applyProtection="1">
      <alignment vertical="center"/>
    </xf>
    <xf numFmtId="38" fontId="29" fillId="0" borderId="241" xfId="1" applyFont="1" applyFill="1" applyBorder="1" applyAlignment="1" applyProtection="1">
      <alignment vertical="center"/>
    </xf>
    <xf numFmtId="38" fontId="29" fillId="0" borderId="242" xfId="1" applyFont="1" applyFill="1" applyBorder="1" applyAlignment="1" applyProtection="1">
      <alignment vertical="center"/>
    </xf>
    <xf numFmtId="38" fontId="29" fillId="0" borderId="368" xfId="1" applyFont="1" applyFill="1" applyBorder="1" applyAlignment="1" applyProtection="1">
      <alignment vertical="center"/>
    </xf>
    <xf numFmtId="38" fontId="29" fillId="0" borderId="131" xfId="1" applyFont="1" applyFill="1" applyBorder="1" applyAlignment="1" applyProtection="1">
      <alignment vertical="center"/>
    </xf>
    <xf numFmtId="38" fontId="29" fillId="0" borderId="186" xfId="1" applyFont="1" applyFill="1" applyBorder="1" applyAlignment="1" applyProtection="1">
      <alignment vertical="center"/>
    </xf>
    <xf numFmtId="0" fontId="49" fillId="0" borderId="379" xfId="4" applyFont="1" applyBorder="1" applyAlignment="1">
      <alignment horizontal="left" vertical="center" wrapText="1"/>
    </xf>
    <xf numFmtId="0" fontId="49" fillId="0" borderId="380" xfId="4" applyFont="1" applyBorder="1" applyAlignment="1">
      <alignment horizontal="left" vertical="center" wrapText="1"/>
    </xf>
    <xf numFmtId="0" fontId="49" fillId="0" borderId="381" xfId="4" applyFont="1" applyBorder="1" applyAlignment="1">
      <alignment horizontal="left" vertical="center" wrapText="1"/>
    </xf>
    <xf numFmtId="0" fontId="44" fillId="0" borderId="377" xfId="4" applyFont="1" applyBorder="1" applyAlignment="1">
      <alignment horizontal="left" vertical="center" wrapText="1"/>
    </xf>
    <xf numFmtId="0" fontId="44" fillId="0" borderId="378" xfId="4" applyFont="1" applyBorder="1" applyAlignment="1">
      <alignment horizontal="left" vertical="center" wrapText="1"/>
    </xf>
    <xf numFmtId="0" fontId="45" fillId="0" borderId="0" xfId="4" applyFont="1" applyAlignment="1">
      <alignment horizontal="center" vertical="center" textRotation="255" wrapText="1"/>
    </xf>
    <xf numFmtId="0" fontId="44" fillId="0" borderId="386" xfId="4" applyFont="1" applyBorder="1" applyAlignment="1">
      <alignment horizontal="left" vertical="center" wrapText="1"/>
    </xf>
    <xf numFmtId="0" fontId="44" fillId="0" borderId="96" xfId="4" applyFont="1" applyBorder="1" applyAlignment="1">
      <alignment horizontal="left" vertical="center" wrapText="1"/>
    </xf>
    <xf numFmtId="0" fontId="44" fillId="0" borderId="0" xfId="4" applyFont="1" applyAlignment="1">
      <alignment horizontal="left" vertical="center" wrapText="1"/>
    </xf>
    <xf numFmtId="0" fontId="44" fillId="0" borderId="382" xfId="4" applyFont="1" applyBorder="1" applyAlignment="1">
      <alignment horizontal="left" vertical="center" wrapText="1"/>
    </xf>
    <xf numFmtId="0" fontId="44" fillId="0" borderId="383" xfId="4" applyFont="1" applyBorder="1" applyAlignment="1">
      <alignment horizontal="left" vertical="center" wrapText="1"/>
    </xf>
    <xf numFmtId="0" fontId="44" fillId="0" borderId="384" xfId="4" applyFont="1" applyBorder="1" applyAlignment="1">
      <alignment horizontal="left" vertical="center" wrapText="1"/>
    </xf>
    <xf numFmtId="0" fontId="44" fillId="0" borderId="385" xfId="4" applyFont="1" applyBorder="1" applyAlignment="1">
      <alignment horizontal="left" vertical="center" wrapText="1"/>
    </xf>
    <xf numFmtId="0" fontId="44" fillId="0" borderId="387" xfId="4" applyFont="1" applyBorder="1" applyAlignment="1">
      <alignment horizontal="left" vertical="center" wrapText="1"/>
    </xf>
    <xf numFmtId="0" fontId="44" fillId="0" borderId="85" xfId="4" applyFont="1" applyBorder="1" applyAlignment="1">
      <alignment horizontal="left" vertical="center" wrapText="1"/>
    </xf>
    <xf numFmtId="0" fontId="44" fillId="0" borderId="388" xfId="4" applyFont="1" applyBorder="1" applyAlignment="1">
      <alignment horizontal="left" vertical="center" wrapText="1"/>
    </xf>
    <xf numFmtId="0" fontId="44" fillId="0" borderId="389" xfId="4" applyFont="1" applyBorder="1" applyAlignment="1">
      <alignment horizontal="left" vertical="center" wrapText="1"/>
    </xf>
    <xf numFmtId="0" fontId="44" fillId="0" borderId="390" xfId="4" applyFont="1" applyBorder="1" applyAlignment="1">
      <alignment horizontal="left" vertical="center" wrapText="1"/>
    </xf>
    <xf numFmtId="0" fontId="61" fillId="0" borderId="376" xfId="4" applyFont="1" applyBorder="1" applyAlignment="1">
      <alignment horizontal="center" vertical="center"/>
    </xf>
    <xf numFmtId="0" fontId="61" fillId="0" borderId="377" xfId="4" applyFont="1" applyBorder="1" applyAlignment="1">
      <alignment horizontal="center" vertical="center"/>
    </xf>
    <xf numFmtId="0" fontId="61" fillId="0" borderId="378" xfId="4" applyFont="1" applyBorder="1" applyAlignment="1">
      <alignment horizontal="center" vertical="center"/>
    </xf>
    <xf numFmtId="0" fontId="44" fillId="0" borderId="379" xfId="4" applyFont="1" applyBorder="1" applyAlignment="1">
      <alignment horizontal="center" vertical="center"/>
    </xf>
    <xf numFmtId="0" fontId="44" fillId="0" borderId="381" xfId="4" applyFont="1" applyBorder="1" applyAlignment="1">
      <alignment horizontal="center" vertical="center"/>
    </xf>
    <xf numFmtId="0" fontId="44" fillId="0" borderId="377" xfId="4" applyFont="1" applyBorder="1" applyAlignment="1">
      <alignment horizontal="left" vertical="center"/>
    </xf>
    <xf numFmtId="0" fontId="44" fillId="0" borderId="378" xfId="4" applyFont="1" applyBorder="1" applyAlignment="1">
      <alignment horizontal="left" vertical="center"/>
    </xf>
    <xf numFmtId="0" fontId="44" fillId="17" borderId="377" xfId="4" applyFont="1" applyFill="1" applyBorder="1" applyAlignment="1">
      <alignment horizontal="left" vertical="center"/>
    </xf>
    <xf numFmtId="0" fontId="44" fillId="17" borderId="378" xfId="4" applyFont="1" applyFill="1" applyBorder="1" applyAlignment="1">
      <alignment horizontal="left" vertical="center"/>
    </xf>
    <xf numFmtId="0" fontId="76" fillId="0" borderId="376" xfId="4" applyFont="1" applyBorder="1" applyAlignment="1">
      <alignment horizontal="left" vertical="center"/>
    </xf>
    <xf numFmtId="0" fontId="76" fillId="0" borderId="377" xfId="4" applyFont="1" applyBorder="1" applyAlignment="1">
      <alignment horizontal="left" vertical="center"/>
    </xf>
    <xf numFmtId="0" fontId="76" fillId="0" borderId="378" xfId="4" applyFont="1" applyBorder="1" applyAlignment="1">
      <alignment horizontal="left" vertical="center"/>
    </xf>
    <xf numFmtId="0" fontId="44" fillId="0" borderId="391" xfId="4" applyFont="1" applyBorder="1" applyAlignment="1">
      <alignment horizontal="left" vertical="center" wrapText="1"/>
    </xf>
    <xf numFmtId="0" fontId="63" fillId="0" borderId="392" xfId="4" applyFont="1" applyBorder="1" applyAlignment="1">
      <alignment horizontal="left" vertical="center" wrapText="1"/>
    </xf>
    <xf numFmtId="0" fontId="77" fillId="0" borderId="86" xfId="4" applyFont="1" applyBorder="1" applyAlignment="1">
      <alignment horizontal="left" vertical="center" wrapText="1"/>
    </xf>
    <xf numFmtId="0" fontId="77" fillId="0" borderId="0" xfId="4" applyFont="1" applyAlignment="1">
      <alignment horizontal="left" vertical="center" wrapText="1"/>
    </xf>
    <xf numFmtId="0" fontId="77" fillId="0" borderId="96" xfId="4" applyFont="1" applyBorder="1" applyAlignment="1">
      <alignment horizontal="left" vertical="center" wrapText="1"/>
    </xf>
    <xf numFmtId="0" fontId="63" fillId="0" borderId="377" xfId="4" applyFont="1" applyBorder="1" applyAlignment="1">
      <alignment horizontal="left" vertical="center" wrapText="1"/>
    </xf>
    <xf numFmtId="0" fontId="63" fillId="0" borderId="378" xfId="4" applyFont="1" applyBorder="1" applyAlignment="1">
      <alignment horizontal="left" vertical="center" wrapText="1"/>
    </xf>
    <xf numFmtId="0" fontId="64" fillId="0" borderId="377" xfId="4" applyFont="1" applyBorder="1" applyAlignment="1">
      <alignment horizontal="left" vertical="center" wrapText="1"/>
    </xf>
    <xf numFmtId="0" fontId="64" fillId="0" borderId="378" xfId="4" applyFont="1" applyBorder="1" applyAlignment="1">
      <alignment horizontal="left" vertical="center" wrapText="1"/>
    </xf>
    <xf numFmtId="0" fontId="44" fillId="0" borderId="376" xfId="4" applyFont="1" applyBorder="1" applyAlignment="1">
      <alignment horizontal="left" vertical="center" wrapText="1"/>
    </xf>
    <xf numFmtId="0" fontId="64" fillId="0" borderId="99" xfId="4" applyFont="1" applyBorder="1" applyAlignment="1">
      <alignment horizontal="justify" vertical="center" wrapText="1"/>
    </xf>
    <xf numFmtId="0" fontId="64" fillId="0" borderId="100" xfId="4" applyFont="1" applyBorder="1" applyAlignment="1">
      <alignment horizontal="justify" vertical="center" wrapText="1"/>
    </xf>
    <xf numFmtId="0" fontId="64" fillId="0" borderId="377" xfId="4" applyFont="1" applyBorder="1" applyAlignment="1">
      <alignment vertical="center" wrapText="1"/>
    </xf>
    <xf numFmtId="0" fontId="65" fillId="0" borderId="377" xfId="4" applyFont="1" applyBorder="1" applyAlignment="1">
      <alignment vertical="center" wrapText="1"/>
    </xf>
    <xf numFmtId="0" fontId="65" fillId="0" borderId="378" xfId="4" applyFont="1" applyBorder="1" applyAlignment="1">
      <alignment vertical="center" wrapText="1"/>
    </xf>
    <xf numFmtId="0" fontId="81" fillId="0" borderId="377" xfId="4" applyFont="1" applyBorder="1" applyAlignment="1">
      <alignment vertical="center" wrapText="1"/>
    </xf>
    <xf numFmtId="0" fontId="81" fillId="0" borderId="378" xfId="4" applyFont="1" applyBorder="1" applyAlignment="1">
      <alignment vertical="center" wrapText="1"/>
    </xf>
    <xf numFmtId="0" fontId="49" fillId="0" borderId="375" xfId="4" applyFont="1" applyBorder="1" applyAlignment="1">
      <alignment horizontal="left" vertical="center" wrapText="1"/>
    </xf>
    <xf numFmtId="0" fontId="44" fillId="0" borderId="376" xfId="4" applyFont="1" applyBorder="1" applyAlignment="1">
      <alignment horizontal="left" vertical="center"/>
    </xf>
    <xf numFmtId="0" fontId="44" fillId="0" borderId="376" xfId="4" applyFont="1" applyBorder="1" applyAlignment="1">
      <alignment horizontal="justify" vertical="center" wrapText="1"/>
    </xf>
    <xf numFmtId="0" fontId="44" fillId="0" borderId="377" xfId="4" applyFont="1" applyBorder="1" applyAlignment="1">
      <alignment horizontal="justify" vertical="center" wrapText="1"/>
    </xf>
    <xf numFmtId="0" fontId="44" fillId="0" borderId="378" xfId="4" applyFont="1" applyBorder="1" applyAlignment="1">
      <alignment horizontal="justify" vertical="center" wrapText="1"/>
    </xf>
    <xf numFmtId="0" fontId="80" fillId="0" borderId="377" xfId="4" applyFont="1" applyBorder="1" applyAlignment="1">
      <alignment horizontal="left" vertical="center"/>
    </xf>
    <xf numFmtId="0" fontId="79" fillId="0" borderId="377" xfId="4" applyFont="1" applyBorder="1" applyAlignment="1">
      <alignment horizontal="left" vertical="center"/>
    </xf>
    <xf numFmtId="0" fontId="79" fillId="0" borderId="378" xfId="4" applyFont="1" applyBorder="1" applyAlignment="1">
      <alignment horizontal="left" vertical="center"/>
    </xf>
    <xf numFmtId="0" fontId="62" fillId="0" borderId="376" xfId="4" applyFont="1" applyBorder="1" applyAlignment="1">
      <alignment horizontal="justify" vertical="center" wrapText="1"/>
    </xf>
    <xf numFmtId="0" fontId="62" fillId="0" borderId="377" xfId="4" applyFont="1" applyBorder="1" applyAlignment="1">
      <alignment horizontal="justify" vertical="center" wrapText="1"/>
    </xf>
    <xf numFmtId="0" fontId="62" fillId="0" borderId="378" xfId="4" applyFont="1" applyBorder="1" applyAlignment="1">
      <alignment horizontal="justify" vertical="center" wrapText="1"/>
    </xf>
    <xf numFmtId="0" fontId="79" fillId="0" borderId="376" xfId="4" applyFont="1" applyBorder="1" applyAlignment="1">
      <alignment horizontal="left" vertical="center"/>
    </xf>
    <xf numFmtId="0" fontId="72" fillId="18" borderId="411" xfId="0" applyFont="1" applyFill="1" applyBorder="1" applyAlignment="1">
      <alignment horizontal="center" vertical="center"/>
    </xf>
    <xf numFmtId="0" fontId="72" fillId="18" borderId="0" xfId="0" applyFont="1" applyFill="1" applyAlignment="1">
      <alignment horizontal="center" vertical="center"/>
    </xf>
    <xf numFmtId="176" fontId="1" fillId="6" borderId="138" xfId="0" applyNumberFormat="1" applyFont="1" applyFill="1" applyBorder="1" applyAlignment="1" applyProtection="1">
      <alignment horizontal="left" vertical="center"/>
      <protection locked="0"/>
    </xf>
  </cellXfs>
  <cellStyles count="5">
    <cellStyle name="パーセント" xfId="2" builtinId="5"/>
    <cellStyle name="ハイパーリンク" xfId="3" builtinId="8"/>
    <cellStyle name="桁区切り" xfId="1" builtinId="6"/>
    <cellStyle name="標準" xfId="0" builtinId="0"/>
    <cellStyle name="標準 2" xfId="4" xr:uid="{6670C551-53EF-4F5F-B22F-E183BA4031E0}"/>
  </cellStyles>
  <dxfs count="107">
    <dxf>
      <fill>
        <patternFill>
          <bgColor theme="0" tint="-0.14996795556505021"/>
        </patternFill>
      </fill>
    </dxf>
    <dxf>
      <fill>
        <patternFill>
          <bgColor theme="0" tint="-0.14996795556505021"/>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0" tint="-0.14996795556505021"/>
        </patternFill>
      </fill>
    </dxf>
    <dxf>
      <font>
        <strike val="0"/>
        <color theme="0"/>
      </font>
      <fill>
        <patternFill>
          <bgColor rgb="FFC00000"/>
        </patternFill>
      </fill>
      <border>
        <left style="thin">
          <color rgb="FFC00000"/>
        </left>
        <right style="thin">
          <color rgb="FFC00000"/>
        </right>
        <top style="thin">
          <color rgb="FFC00000"/>
        </top>
        <bottom style="thin">
          <color rgb="FFC00000"/>
        </bottom>
        <vertical/>
        <horizontal/>
      </border>
    </dxf>
    <dxf>
      <font>
        <strike val="0"/>
        <color theme="0"/>
      </font>
      <fill>
        <patternFill>
          <bgColor rgb="FFC00000"/>
        </patternFill>
      </fill>
      <border>
        <left style="thin">
          <color rgb="FFC00000"/>
        </left>
        <right style="thin">
          <color rgb="FFC00000"/>
        </right>
        <top style="thin">
          <color rgb="FFC00000"/>
        </top>
        <bottom style="thin">
          <color rgb="FFC00000"/>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fill>
        <patternFill>
          <bgColor rgb="FFC00000"/>
        </patternFill>
      </fill>
      <border>
        <left style="thin">
          <color rgb="FFC00000"/>
        </left>
        <right style="thin">
          <color rgb="FFC00000"/>
        </right>
        <top style="thin">
          <color rgb="FFC00000"/>
        </top>
        <bottom style="thin">
          <color rgb="FFC00000"/>
        </bottom>
        <vertical/>
        <horizontal/>
      </border>
    </dxf>
    <dxf>
      <fill>
        <patternFill>
          <bgColor theme="0" tint="-0.14996795556505021"/>
        </patternFill>
      </fill>
    </dxf>
    <dxf>
      <fill>
        <patternFill>
          <bgColor theme="0" tint="-0.14996795556505021"/>
        </patternFill>
      </fill>
    </dxf>
    <dxf>
      <font>
        <strike val="0"/>
        <color theme="0"/>
      </font>
      <fill>
        <patternFill>
          <bgColor rgb="FFC00000"/>
        </patternFill>
      </fill>
      <border>
        <left style="thin">
          <color rgb="FFC00000"/>
        </left>
        <right style="thin">
          <color rgb="FFC00000"/>
        </right>
        <top style="thin">
          <color rgb="FFC00000"/>
        </top>
        <bottom style="thin">
          <color rgb="FFC00000"/>
        </bottom>
        <vertical/>
        <horizontal/>
      </border>
    </dxf>
    <dxf>
      <font>
        <strike val="0"/>
        <color theme="0"/>
      </font>
      <fill>
        <patternFill>
          <bgColor rgb="FFC00000"/>
        </patternFill>
      </fill>
      <border>
        <left style="thin">
          <color rgb="FFC00000"/>
        </left>
        <right style="thin">
          <color rgb="FFC00000"/>
        </right>
        <top style="thin">
          <color rgb="FFC00000"/>
        </top>
        <bottom style="thin">
          <color rgb="FFC00000"/>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ont>
        <color theme="0"/>
      </font>
      <fill>
        <patternFill>
          <bgColor rgb="FFFF0000"/>
        </patternFill>
      </fill>
      <border>
        <left style="thin">
          <color theme="0"/>
        </left>
        <right style="thin">
          <color theme="0"/>
        </right>
        <top style="thin">
          <color theme="0"/>
        </top>
        <bottom style="thin">
          <color theme="0"/>
        </bottom>
      </border>
    </dxf>
    <dxf>
      <font>
        <strike val="0"/>
        <color rgb="FFFFFFFF"/>
      </font>
      <fill>
        <patternFill>
          <bgColor rgb="FFFF0000"/>
        </patternFill>
      </fill>
    </dxf>
    <dxf>
      <font>
        <color rgb="FF0070C0"/>
      </font>
    </dxf>
    <dxf>
      <font>
        <strike val="0"/>
        <color rgb="FF0070C0"/>
      </font>
      <fill>
        <patternFill patternType="solid">
          <bgColor theme="9" tint="0.79998168889431442"/>
        </patternFill>
      </fill>
    </dxf>
    <dxf>
      <font>
        <strike val="0"/>
        <color rgb="FF0070C0"/>
      </font>
      <fill>
        <patternFill patternType="solid">
          <bgColor theme="9" tint="0.79998168889431442"/>
        </patternFill>
      </fill>
    </dxf>
    <dxf>
      <fill>
        <patternFill>
          <bgColor theme="0" tint="-0.499984740745262"/>
        </patternFill>
      </fill>
    </dxf>
    <dxf>
      <font>
        <color rgb="FF9C0006"/>
      </font>
    </dxf>
    <dxf>
      <font>
        <b/>
        <i val="0"/>
        <color theme="0"/>
      </font>
      <fill>
        <patternFill>
          <fgColor rgb="FFFF40FF"/>
          <bgColor rgb="FFFF40FF"/>
        </patternFill>
      </fill>
    </dxf>
    <dxf>
      <font>
        <color rgb="FFFF0000"/>
      </font>
      <fill>
        <patternFill patternType="none">
          <bgColor auto="1"/>
        </patternFill>
      </fill>
    </dxf>
    <dxf>
      <font>
        <color rgb="FF0070C0"/>
      </font>
    </dxf>
    <dxf>
      <font>
        <color rgb="FF0070C0"/>
      </font>
    </dxf>
    <dxf>
      <font>
        <color rgb="FF0070C0"/>
      </font>
    </dxf>
    <dxf>
      <font>
        <color rgb="FF0070C0"/>
      </font>
    </dxf>
    <dxf>
      <font>
        <color rgb="FF0070C0"/>
      </font>
    </dxf>
    <dxf>
      <font>
        <color rgb="FF0070C0"/>
      </font>
    </dxf>
    <dxf>
      <font>
        <color rgb="FF0070C0"/>
      </font>
    </dxf>
    <dxf>
      <fill>
        <patternFill>
          <bgColor theme="0" tint="-0.499984740745262"/>
        </patternFill>
      </fill>
    </dxf>
    <dxf>
      <font>
        <color theme="0"/>
      </font>
      <fill>
        <patternFill>
          <bgColor rgb="FFFF0000"/>
        </patternFill>
      </fill>
      <border>
        <left style="thin">
          <color theme="0"/>
        </left>
        <right style="thin">
          <color theme="0"/>
        </right>
        <top style="thin">
          <color theme="0"/>
        </top>
        <bottom style="thin">
          <color theme="0"/>
        </bottom>
      </border>
    </dxf>
    <dxf>
      <font>
        <color theme="0"/>
      </font>
      <fill>
        <patternFill>
          <bgColor rgb="FFFF40FF"/>
        </patternFill>
      </fill>
    </dxf>
    <dxf>
      <font>
        <color rgb="FF9C0006"/>
      </font>
    </dxf>
    <dxf>
      <fill>
        <patternFill>
          <bgColor theme="0" tint="-0.499984740745262"/>
        </patternFill>
      </fill>
    </dxf>
    <dxf>
      <fill>
        <patternFill>
          <bgColor theme="0" tint="-0.499984740745262"/>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ill>
        <patternFill>
          <bgColor rgb="FFFF00FF"/>
        </patternFill>
      </fill>
    </dxf>
    <dxf>
      <font>
        <color theme="0"/>
      </font>
      <fill>
        <patternFill>
          <bgColor rgb="FFFF6AF5"/>
        </patternFill>
      </fill>
    </dxf>
    <dxf>
      <font>
        <color theme="0"/>
      </font>
      <fill>
        <patternFill>
          <bgColor rgb="FFFF40FF"/>
        </patternFill>
      </fill>
    </dxf>
    <dxf>
      <font>
        <color theme="0"/>
      </font>
      <fill>
        <patternFill>
          <bgColor rgb="FFFF40FF"/>
        </patternFill>
      </fill>
    </dxf>
    <dxf>
      <font>
        <color theme="0"/>
      </font>
      <fill>
        <patternFill>
          <bgColor rgb="FFFF6AF5"/>
        </patternFill>
      </fill>
    </dxf>
    <dxf>
      <font>
        <color theme="0"/>
      </font>
      <fill>
        <patternFill>
          <bgColor rgb="FFFF6AF5"/>
        </patternFill>
      </fill>
    </dxf>
    <dxf>
      <font>
        <color theme="0"/>
      </font>
      <fill>
        <patternFill>
          <bgColor rgb="FFFF6AF5"/>
        </patternFill>
      </fill>
    </dxf>
    <dxf>
      <font>
        <color theme="0"/>
      </font>
      <fill>
        <patternFill>
          <bgColor rgb="FFFF40FF"/>
        </patternFill>
      </fill>
    </dxf>
    <dxf>
      <font>
        <color theme="0"/>
      </font>
      <fill>
        <patternFill>
          <bgColor rgb="FFFF40FF"/>
        </patternFill>
      </fill>
    </dxf>
    <dxf>
      <font>
        <color theme="0"/>
      </font>
      <fill>
        <patternFill>
          <bgColor rgb="FFFF6AF5"/>
        </patternFill>
      </fill>
    </dxf>
    <dxf>
      <font>
        <color theme="0"/>
      </font>
      <fill>
        <patternFill>
          <bgColor rgb="FFFF6AF5"/>
        </patternFill>
      </fill>
    </dxf>
    <dxf>
      <font>
        <color theme="0"/>
      </font>
      <fill>
        <patternFill>
          <bgColor rgb="FFFF40FF"/>
        </patternFill>
      </fill>
    </dxf>
    <dxf>
      <font>
        <color theme="0"/>
      </font>
      <fill>
        <patternFill>
          <bgColor rgb="FFFF40FF"/>
        </patternFill>
      </fill>
    </dxf>
    <dxf>
      <font>
        <color theme="0"/>
      </font>
      <fill>
        <patternFill>
          <fgColor auto="1"/>
          <bgColor rgb="FFFF6AF5"/>
        </patternFill>
      </fill>
    </dxf>
    <dxf>
      <font>
        <color theme="0"/>
      </font>
      <fill>
        <patternFill>
          <bgColor rgb="FFFF6AF5"/>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6AF5"/>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40FF"/>
        </patternFill>
      </fill>
    </dxf>
    <dxf>
      <font>
        <color theme="0"/>
      </font>
      <fill>
        <patternFill>
          <bgColor rgb="FFFF0000"/>
        </patternFill>
      </fill>
      <border>
        <left style="thin">
          <color theme="0"/>
        </left>
        <right style="thin">
          <color theme="0"/>
        </right>
        <top style="thin">
          <color theme="0"/>
        </top>
        <bottom style="thin">
          <color theme="0"/>
        </bottom>
      </border>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1499679555650502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5" tint="0.79998168889431442"/>
        </patternFill>
      </fill>
    </dxf>
    <dxf>
      <fill>
        <patternFill>
          <bgColor theme="5" tint="0.79998168889431442"/>
        </patternFill>
      </fill>
    </dxf>
    <dxf>
      <font>
        <color theme="0"/>
      </font>
      <fill>
        <patternFill>
          <bgColor rgb="FFFF40FF"/>
        </patternFill>
      </fill>
    </dxf>
    <dxf>
      <font>
        <b val="0"/>
        <i val="0"/>
        <color auto="1"/>
      </font>
      <fill>
        <patternFill>
          <bgColor theme="9" tint="0.79998168889431442"/>
        </patternFill>
      </fill>
    </dxf>
    <dxf>
      <font>
        <b val="0"/>
        <i val="0"/>
        <strike val="0"/>
        <color auto="1"/>
      </font>
      <fill>
        <patternFill>
          <bgColor theme="9" tint="0.79998168889431442"/>
        </patternFill>
      </fill>
    </dxf>
    <dxf>
      <font>
        <color theme="0"/>
      </font>
      <fill>
        <patternFill>
          <bgColor rgb="FFFF40FF"/>
        </patternFill>
      </fill>
    </dxf>
    <dxf>
      <fill>
        <patternFill>
          <bgColor rgb="FFFFFF00"/>
        </patternFill>
      </fill>
    </dxf>
    <dxf>
      <fill>
        <patternFill>
          <bgColor rgb="FFFFFF00"/>
        </patternFill>
      </fill>
    </dxf>
    <dxf>
      <fill>
        <patternFill>
          <bgColor theme="2" tint="-0.24994659260841701"/>
        </patternFill>
      </fill>
    </dxf>
    <dxf>
      <font>
        <u val="none"/>
        <color theme="0"/>
      </font>
      <fill>
        <patternFill>
          <bgColor rgb="FFFF0000"/>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209550</xdr:colOff>
      <xdr:row>4</xdr:row>
      <xdr:rowOff>41275</xdr:rowOff>
    </xdr:from>
    <xdr:to>
      <xdr:col>9</xdr:col>
      <xdr:colOff>577850</xdr:colOff>
      <xdr:row>9</xdr:row>
      <xdr:rowOff>117475</xdr:rowOff>
    </xdr:to>
    <xdr:sp macro="" textlink="">
      <xdr:nvSpPr>
        <xdr:cNvPr id="2" name="正方形/長方形 1">
          <a:extLst>
            <a:ext uri="{FF2B5EF4-FFF2-40B4-BE49-F238E27FC236}">
              <a16:creationId xmlns:a16="http://schemas.microsoft.com/office/drawing/2014/main" id="{EE6CF2BF-5A47-4104-9214-4CD1518255CB}"/>
            </a:ext>
          </a:extLst>
        </xdr:cNvPr>
        <xdr:cNvSpPr/>
      </xdr:nvSpPr>
      <xdr:spPr>
        <a:xfrm>
          <a:off x="17125950" y="1012825"/>
          <a:ext cx="3082925" cy="1123950"/>
        </a:xfrm>
        <a:prstGeom prst="rect">
          <a:avLst/>
        </a:prstGeom>
        <a:solidFill>
          <a:schemeClr val="accent2">
            <a:lumMod val="20000"/>
            <a:lumOff val="80000"/>
          </a:schemeClr>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latin typeface="Meiryo UI" panose="020B0604030504040204" pitchFamily="34" charset="-128"/>
              <a:ea typeface="Meiryo UI" panose="020B0604030504040204" pitchFamily="34" charset="-128"/>
            </a:rPr>
            <a:t>項目数は</a:t>
          </a:r>
          <a:r>
            <a:rPr kumimoji="1" lang="en-US" altLang="ja-JP" sz="1600" b="1">
              <a:solidFill>
                <a:srgbClr val="FF0000"/>
              </a:solidFill>
              <a:latin typeface="Meiryo UI" panose="020B0604030504040204" pitchFamily="34" charset="-128"/>
              <a:ea typeface="Meiryo UI" panose="020B0604030504040204" pitchFamily="34" charset="-128"/>
            </a:rPr>
            <a:t>400</a:t>
          </a:r>
          <a:r>
            <a:rPr kumimoji="1" lang="ja-JP" altLang="en-US" sz="1600" b="1">
              <a:solidFill>
                <a:srgbClr val="FF0000"/>
              </a:solidFill>
              <a:latin typeface="Meiryo UI" panose="020B0604030504040204" pitchFamily="34" charset="-128"/>
              <a:ea typeface="Meiryo UI" panose="020B0604030504040204" pitchFamily="34" charset="-128"/>
            </a:rPr>
            <a:t>以下にして下さい。</a:t>
          </a:r>
          <a:endParaRPr kumimoji="1" lang="en-US" altLang="ja-JP" sz="1600" b="1">
            <a:solidFill>
              <a:srgbClr val="FF0000"/>
            </a:solidFill>
            <a:latin typeface="Meiryo UI" panose="020B0604030504040204" pitchFamily="34" charset="-128"/>
            <a:ea typeface="Meiryo UI" panose="020B0604030504040204" pitchFamily="34" charset="-128"/>
          </a:endParaRPr>
        </a:p>
        <a:p>
          <a:pPr algn="ctr"/>
          <a:r>
            <a:rPr kumimoji="1" lang="ja-JP" altLang="en-US" sz="1600" b="1">
              <a:solidFill>
                <a:srgbClr val="FF0000"/>
              </a:solidFill>
              <a:latin typeface="Meiryo UI" panose="020B0604030504040204" pitchFamily="34" charset="-128"/>
              <a:ea typeface="Meiryo UI" panose="020B0604030504040204" pitchFamily="34" charset="-128"/>
            </a:rPr>
            <a:t>（</a:t>
          </a:r>
          <a:r>
            <a:rPr kumimoji="1" lang="en-US" altLang="ja-JP" sz="1600" b="1">
              <a:solidFill>
                <a:srgbClr val="FF0000"/>
              </a:solidFill>
              <a:latin typeface="Meiryo UI" panose="020B0604030504040204" pitchFamily="34" charset="-128"/>
              <a:ea typeface="Meiryo UI" panose="020B0604030504040204" pitchFamily="34" charset="-128"/>
            </a:rPr>
            <a:t>No.</a:t>
          </a:r>
          <a:r>
            <a:rPr kumimoji="1" lang="ja-JP" altLang="en-US" sz="1600" b="1">
              <a:solidFill>
                <a:srgbClr val="FF0000"/>
              </a:solidFill>
              <a:latin typeface="Meiryo UI" panose="020B0604030504040204" pitchFamily="34" charset="-128"/>
              <a:ea typeface="Meiryo UI" panose="020B0604030504040204" pitchFamily="34" charset="-128"/>
            </a:rPr>
            <a:t>が</a:t>
          </a:r>
          <a:r>
            <a:rPr kumimoji="1" lang="en-US" altLang="ja-JP" sz="1600" b="1">
              <a:solidFill>
                <a:srgbClr val="FF0000"/>
              </a:solidFill>
              <a:latin typeface="Meiryo UI" panose="020B0604030504040204" pitchFamily="34" charset="-128"/>
              <a:ea typeface="Meiryo UI" panose="020B0604030504040204" pitchFamily="34" charset="-128"/>
            </a:rPr>
            <a:t>400</a:t>
          </a:r>
          <a:r>
            <a:rPr kumimoji="1" lang="ja-JP" altLang="en-US" sz="1600" b="1">
              <a:solidFill>
                <a:srgbClr val="FF0000"/>
              </a:solidFill>
              <a:latin typeface="Meiryo UI" panose="020B0604030504040204" pitchFamily="34" charset="-128"/>
              <a:ea typeface="Meiryo UI" panose="020B0604030504040204" pitchFamily="34" charset="-128"/>
            </a:rPr>
            <a:t>以下）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2FA3-348C-4E34-AE25-0A4F21DBC261}">
  <dimension ref="B1:AD56"/>
  <sheetViews>
    <sheetView showGridLines="0" zoomScaleNormal="100" zoomScaleSheetLayoutView="115" workbookViewId="0">
      <selection activeCell="R18" sqref="R18:AC18"/>
    </sheetView>
  </sheetViews>
  <sheetFormatPr defaultColWidth="11.83203125" defaultRowHeight="13.5" x14ac:dyDescent="0.3"/>
  <cols>
    <col min="1" max="1" width="1" style="1" customWidth="1"/>
    <col min="2" max="31" width="2.83203125" style="1" customWidth="1"/>
    <col min="32" max="16384" width="11.83203125" style="1"/>
  </cols>
  <sheetData>
    <row r="1" spans="2:30" ht="8.15" customHeight="1" thickBot="1" x14ac:dyDescent="0.35"/>
    <row r="2" spans="2:30" ht="14.15" customHeight="1" thickBot="1" x14ac:dyDescent="0.35">
      <c r="B2" s="367"/>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368"/>
    </row>
    <row r="3" spans="2:30" ht="14.15" customHeight="1" thickTop="1" x14ac:dyDescent="0.3">
      <c r="B3" s="369"/>
      <c r="C3" s="1059" t="s">
        <v>839</v>
      </c>
      <c r="D3" s="1060"/>
      <c r="E3" s="1060"/>
      <c r="F3" s="1060"/>
      <c r="G3" s="1060"/>
      <c r="H3" s="1060"/>
      <c r="I3" s="1060"/>
      <c r="J3" s="1060"/>
      <c r="K3" s="1060"/>
      <c r="L3" s="1060"/>
      <c r="M3" s="1060"/>
      <c r="N3" s="1060"/>
      <c r="O3" s="1060"/>
      <c r="P3" s="1060"/>
      <c r="Q3" s="1060"/>
      <c r="R3" s="1060"/>
      <c r="S3" s="1060"/>
      <c r="T3" s="1060"/>
      <c r="U3" s="1060"/>
      <c r="V3" s="1060"/>
      <c r="W3" s="1060"/>
      <c r="X3" s="1060"/>
      <c r="Y3" s="1060"/>
      <c r="Z3" s="1060"/>
      <c r="AA3" s="1060"/>
      <c r="AB3" s="1060"/>
      <c r="AC3" s="1061"/>
      <c r="AD3" s="370"/>
    </row>
    <row r="4" spans="2:30" ht="14.15" customHeight="1" thickBot="1" x14ac:dyDescent="0.35">
      <c r="B4" s="369"/>
      <c r="C4" s="1062"/>
      <c r="D4" s="1063"/>
      <c r="E4" s="1063"/>
      <c r="F4" s="1063"/>
      <c r="G4" s="1063"/>
      <c r="H4" s="1063"/>
      <c r="I4" s="1063"/>
      <c r="J4" s="1063"/>
      <c r="K4" s="1063"/>
      <c r="L4" s="1063"/>
      <c r="M4" s="1063"/>
      <c r="N4" s="1063"/>
      <c r="O4" s="1063"/>
      <c r="P4" s="1063"/>
      <c r="Q4" s="1063"/>
      <c r="R4" s="1063"/>
      <c r="S4" s="1063"/>
      <c r="T4" s="1063"/>
      <c r="U4" s="1063"/>
      <c r="V4" s="1063"/>
      <c r="W4" s="1063"/>
      <c r="X4" s="1063"/>
      <c r="Y4" s="1063"/>
      <c r="Z4" s="1063"/>
      <c r="AA4" s="1063"/>
      <c r="AB4" s="1063"/>
      <c r="AC4" s="1064"/>
      <c r="AD4" s="370"/>
    </row>
    <row r="5" spans="2:30" ht="14.15" customHeight="1" thickTop="1" x14ac:dyDescent="0.3">
      <c r="B5" s="369"/>
      <c r="AD5" s="370"/>
    </row>
    <row r="6" spans="2:30" ht="14.15" customHeight="1" x14ac:dyDescent="0.3">
      <c r="B6" s="369"/>
      <c r="C6" s="1065" t="s">
        <v>841</v>
      </c>
      <c r="D6" s="1066"/>
      <c r="E6" s="1066"/>
      <c r="F6" s="1066"/>
      <c r="G6" s="1066"/>
      <c r="H6" s="1066"/>
      <c r="I6" s="1066"/>
      <c r="J6" s="1066"/>
      <c r="K6" s="1066"/>
      <c r="L6" s="1066"/>
      <c r="M6" s="1066"/>
      <c r="N6" s="1066"/>
      <c r="O6" s="1066"/>
      <c r="P6" s="1066"/>
      <c r="Q6" s="1066"/>
      <c r="R6" s="1066"/>
      <c r="S6" s="1066"/>
      <c r="T6" s="1066"/>
      <c r="U6" s="1066"/>
      <c r="V6" s="1066"/>
      <c r="W6" s="1066"/>
      <c r="X6" s="1066"/>
      <c r="Y6" s="1066"/>
      <c r="Z6" s="1066"/>
      <c r="AA6" s="1066"/>
      <c r="AB6" s="1066"/>
      <c r="AC6" s="1067"/>
      <c r="AD6" s="370"/>
    </row>
    <row r="7" spans="2:30" ht="14.15" customHeight="1" x14ac:dyDescent="0.3">
      <c r="B7" s="369"/>
      <c r="C7" s="1068"/>
      <c r="D7" s="1069"/>
      <c r="E7" s="1069"/>
      <c r="F7" s="1069"/>
      <c r="G7" s="1069"/>
      <c r="H7" s="1069"/>
      <c r="I7" s="1069"/>
      <c r="J7" s="1069"/>
      <c r="K7" s="1069"/>
      <c r="L7" s="1069"/>
      <c r="M7" s="1069"/>
      <c r="N7" s="1069"/>
      <c r="O7" s="1069"/>
      <c r="P7" s="1069"/>
      <c r="Q7" s="1069"/>
      <c r="R7" s="1069"/>
      <c r="S7" s="1069"/>
      <c r="T7" s="1069"/>
      <c r="U7" s="1069"/>
      <c r="V7" s="1069"/>
      <c r="W7" s="1069"/>
      <c r="X7" s="1069"/>
      <c r="Y7" s="1069"/>
      <c r="Z7" s="1069"/>
      <c r="AA7" s="1069"/>
      <c r="AB7" s="1069"/>
      <c r="AC7" s="1070"/>
      <c r="AD7" s="370"/>
    </row>
    <row r="8" spans="2:30" ht="14.15" customHeight="1" x14ac:dyDescent="0.3">
      <c r="B8" s="369"/>
      <c r="C8" s="1068"/>
      <c r="D8" s="1069"/>
      <c r="E8" s="1069"/>
      <c r="F8" s="1069"/>
      <c r="G8" s="1069"/>
      <c r="H8" s="1069"/>
      <c r="I8" s="1069"/>
      <c r="J8" s="1069"/>
      <c r="K8" s="1069"/>
      <c r="L8" s="1069"/>
      <c r="M8" s="1069"/>
      <c r="N8" s="1069"/>
      <c r="O8" s="1069"/>
      <c r="P8" s="1069"/>
      <c r="Q8" s="1069"/>
      <c r="R8" s="1069"/>
      <c r="S8" s="1069"/>
      <c r="T8" s="1069"/>
      <c r="U8" s="1069"/>
      <c r="V8" s="1069"/>
      <c r="W8" s="1069"/>
      <c r="X8" s="1069"/>
      <c r="Y8" s="1069"/>
      <c r="Z8" s="1069"/>
      <c r="AA8" s="1069"/>
      <c r="AB8" s="1069"/>
      <c r="AC8" s="1070"/>
      <c r="AD8" s="370"/>
    </row>
    <row r="9" spans="2:30" ht="14.15" customHeight="1" x14ac:dyDescent="0.3">
      <c r="B9" s="369"/>
      <c r="C9" s="1071"/>
      <c r="D9" s="1072"/>
      <c r="E9" s="1072"/>
      <c r="F9" s="1072"/>
      <c r="G9" s="1072"/>
      <c r="H9" s="1072"/>
      <c r="I9" s="1072"/>
      <c r="J9" s="1072"/>
      <c r="K9" s="1072"/>
      <c r="L9" s="1072"/>
      <c r="M9" s="1072"/>
      <c r="N9" s="1072"/>
      <c r="O9" s="1072"/>
      <c r="P9" s="1072"/>
      <c r="Q9" s="1072"/>
      <c r="R9" s="1072"/>
      <c r="S9" s="1072"/>
      <c r="T9" s="1072"/>
      <c r="U9" s="1072"/>
      <c r="V9" s="1072"/>
      <c r="W9" s="1072"/>
      <c r="X9" s="1072"/>
      <c r="Y9" s="1072"/>
      <c r="Z9" s="1072"/>
      <c r="AA9" s="1072"/>
      <c r="AB9" s="1072"/>
      <c r="AC9" s="1073"/>
      <c r="AD9" s="370"/>
    </row>
    <row r="10" spans="2:30" ht="14.15" customHeight="1" x14ac:dyDescent="0.3">
      <c r="B10" s="369"/>
      <c r="AD10" s="370"/>
    </row>
    <row r="11" spans="2:30" ht="14.15" customHeight="1" x14ac:dyDescent="0.3">
      <c r="B11" s="369"/>
      <c r="AD11" s="370"/>
    </row>
    <row r="12" spans="2:30" ht="20.149999999999999" customHeight="1" x14ac:dyDescent="0.3">
      <c r="B12" s="369"/>
      <c r="C12" s="825" t="s">
        <v>0</v>
      </c>
      <c r="D12" s="1074"/>
      <c r="E12" s="825" t="s">
        <v>1</v>
      </c>
      <c r="F12" s="1075"/>
      <c r="G12" s="1075"/>
      <c r="H12" s="1075"/>
      <c r="I12" s="1075"/>
      <c r="J12" s="1075"/>
      <c r="K12" s="1075"/>
      <c r="L12" s="1075"/>
      <c r="M12" s="1075"/>
      <c r="N12" s="1075"/>
      <c r="O12" s="1075"/>
      <c r="P12" s="1075"/>
      <c r="Q12" s="1074"/>
      <c r="R12" s="825" t="s">
        <v>2</v>
      </c>
      <c r="S12" s="1075"/>
      <c r="T12" s="1075"/>
      <c r="U12" s="1075"/>
      <c r="V12" s="1075"/>
      <c r="W12" s="1075"/>
      <c r="X12" s="1075"/>
      <c r="Y12" s="1075"/>
      <c r="Z12" s="1075"/>
      <c r="AA12" s="1075"/>
      <c r="AB12" s="1075"/>
      <c r="AC12" s="1074"/>
      <c r="AD12" s="370"/>
    </row>
    <row r="13" spans="2:30" ht="30" customHeight="1" x14ac:dyDescent="0.3">
      <c r="B13" s="369"/>
      <c r="C13" s="1051">
        <f>IF(E13&lt;&gt;"",COUNT(C$12:C12)+1,"")</f>
        <v>1</v>
      </c>
      <c r="D13" s="1052"/>
      <c r="E13" s="1053" t="s">
        <v>3</v>
      </c>
      <c r="F13" s="1054"/>
      <c r="G13" s="1054"/>
      <c r="H13" s="1054"/>
      <c r="I13" s="1054"/>
      <c r="J13" s="1054"/>
      <c r="K13" s="1054"/>
      <c r="L13" s="1054"/>
      <c r="M13" s="1054"/>
      <c r="N13" s="1054"/>
      <c r="O13" s="1054"/>
      <c r="P13" s="1054"/>
      <c r="Q13" s="1055"/>
      <c r="R13" s="1056" t="s">
        <v>786</v>
      </c>
      <c r="S13" s="1057"/>
      <c r="T13" s="1057"/>
      <c r="U13" s="1057"/>
      <c r="V13" s="1057"/>
      <c r="W13" s="1057"/>
      <c r="X13" s="1057"/>
      <c r="Y13" s="1057"/>
      <c r="Z13" s="1057"/>
      <c r="AA13" s="1057"/>
      <c r="AB13" s="1057"/>
      <c r="AC13" s="1058"/>
      <c r="AD13" s="370"/>
    </row>
    <row r="14" spans="2:30" ht="30" customHeight="1" x14ac:dyDescent="0.3">
      <c r="B14" s="369"/>
      <c r="C14" s="1076">
        <f>IF(E14&lt;&gt;"",COUNT(C$12:C13)+1,"")</f>
        <v>2</v>
      </c>
      <c r="D14" s="1077"/>
      <c r="E14" s="1078" t="s">
        <v>751</v>
      </c>
      <c r="F14" s="1079"/>
      <c r="G14" s="1079"/>
      <c r="H14" s="1079"/>
      <c r="I14" s="1079"/>
      <c r="J14" s="1079"/>
      <c r="K14" s="1079"/>
      <c r="L14" s="1079"/>
      <c r="M14" s="1079"/>
      <c r="N14" s="1079"/>
      <c r="O14" s="1079"/>
      <c r="P14" s="1079"/>
      <c r="Q14" s="1080"/>
      <c r="R14" s="1081" t="s">
        <v>787</v>
      </c>
      <c r="S14" s="1082"/>
      <c r="T14" s="1082"/>
      <c r="U14" s="1082"/>
      <c r="V14" s="1082"/>
      <c r="W14" s="1082"/>
      <c r="X14" s="1082"/>
      <c r="Y14" s="1082"/>
      <c r="Z14" s="1082"/>
      <c r="AA14" s="1082"/>
      <c r="AB14" s="1082"/>
      <c r="AC14" s="1083"/>
      <c r="AD14" s="370"/>
    </row>
    <row r="15" spans="2:30" ht="30" customHeight="1" x14ac:dyDescent="0.3">
      <c r="B15" s="369"/>
      <c r="C15" s="1076">
        <f>IF(E15&lt;&gt;"",COUNT(C$12:C14)+1,"")</f>
        <v>3</v>
      </c>
      <c r="D15" s="1077"/>
      <c r="E15" s="1078" t="s">
        <v>742</v>
      </c>
      <c r="F15" s="1079"/>
      <c r="G15" s="1079"/>
      <c r="H15" s="1079"/>
      <c r="I15" s="1079"/>
      <c r="J15" s="1079"/>
      <c r="K15" s="1079"/>
      <c r="L15" s="1079"/>
      <c r="M15" s="1079"/>
      <c r="N15" s="1079"/>
      <c r="O15" s="1079"/>
      <c r="P15" s="1079"/>
      <c r="Q15" s="1080"/>
      <c r="R15" s="1081" t="s">
        <v>744</v>
      </c>
      <c r="S15" s="1082"/>
      <c r="T15" s="1082"/>
      <c r="U15" s="1082"/>
      <c r="V15" s="1082"/>
      <c r="W15" s="1082"/>
      <c r="X15" s="1082"/>
      <c r="Y15" s="1082"/>
      <c r="Z15" s="1082"/>
      <c r="AA15" s="1082"/>
      <c r="AB15" s="1082"/>
      <c r="AC15" s="1083"/>
      <c r="AD15" s="370"/>
    </row>
    <row r="16" spans="2:30" ht="30" hidden="1" customHeight="1" x14ac:dyDescent="0.3">
      <c r="B16" s="369"/>
      <c r="C16" s="1076">
        <f>IF(E16&lt;&gt;"",COUNT(C$12:C15)+1,"")</f>
        <v>4</v>
      </c>
      <c r="D16" s="1077"/>
      <c r="E16" s="1078" t="s">
        <v>743</v>
      </c>
      <c r="F16" s="1079"/>
      <c r="G16" s="1079"/>
      <c r="H16" s="1079"/>
      <c r="I16" s="1079"/>
      <c r="J16" s="1079"/>
      <c r="K16" s="1079"/>
      <c r="L16" s="1079"/>
      <c r="M16" s="1079"/>
      <c r="N16" s="1079"/>
      <c r="O16" s="1079"/>
      <c r="P16" s="1079"/>
      <c r="Q16" s="1080"/>
      <c r="R16" s="1081" t="s">
        <v>745</v>
      </c>
      <c r="S16" s="1082"/>
      <c r="T16" s="1082"/>
      <c r="U16" s="1082"/>
      <c r="V16" s="1082"/>
      <c r="W16" s="1082"/>
      <c r="X16" s="1082"/>
      <c r="Y16" s="1082"/>
      <c r="Z16" s="1082"/>
      <c r="AA16" s="1082"/>
      <c r="AB16" s="1082"/>
      <c r="AC16" s="1083"/>
      <c r="AD16" s="370"/>
    </row>
    <row r="17" spans="2:30" ht="30" customHeight="1" x14ac:dyDescent="0.3">
      <c r="B17" s="369"/>
      <c r="C17" s="1076" t="str">
        <f>IF(E17&lt;&gt;"",COUNT(C$12:C16)+1,"")</f>
        <v/>
      </c>
      <c r="D17" s="1077"/>
      <c r="E17" s="1084"/>
      <c r="F17" s="1085"/>
      <c r="G17" s="1085"/>
      <c r="H17" s="1085"/>
      <c r="I17" s="1085"/>
      <c r="J17" s="1085"/>
      <c r="K17" s="1085"/>
      <c r="L17" s="1085"/>
      <c r="M17" s="1085"/>
      <c r="N17" s="1085"/>
      <c r="O17" s="1085"/>
      <c r="P17" s="1085"/>
      <c r="Q17" s="1086"/>
      <c r="R17" s="1087"/>
      <c r="S17" s="1088"/>
      <c r="T17" s="1088"/>
      <c r="U17" s="1088"/>
      <c r="V17" s="1088"/>
      <c r="W17" s="1088"/>
      <c r="X17" s="1088"/>
      <c r="Y17" s="1088"/>
      <c r="Z17" s="1088"/>
      <c r="AA17" s="1088"/>
      <c r="AB17" s="1088"/>
      <c r="AC17" s="1089"/>
      <c r="AD17" s="370"/>
    </row>
    <row r="18" spans="2:30" ht="30" customHeight="1" x14ac:dyDescent="0.3">
      <c r="B18" s="369"/>
      <c r="C18" s="1076" t="str">
        <f>IF(E18&lt;&gt;"",COUNT(C$12:C17)+1,"")</f>
        <v/>
      </c>
      <c r="D18" s="1077"/>
      <c r="E18" s="1090"/>
      <c r="F18" s="1091"/>
      <c r="G18" s="1091"/>
      <c r="H18" s="1091"/>
      <c r="I18" s="1091"/>
      <c r="J18" s="1091"/>
      <c r="K18" s="1091"/>
      <c r="L18" s="1091"/>
      <c r="M18" s="1091"/>
      <c r="N18" s="1091"/>
      <c r="O18" s="1091"/>
      <c r="P18" s="1091"/>
      <c r="Q18" s="1092"/>
      <c r="R18" s="1087"/>
      <c r="S18" s="1088"/>
      <c r="T18" s="1088"/>
      <c r="U18" s="1088"/>
      <c r="V18" s="1088"/>
      <c r="W18" s="1088"/>
      <c r="X18" s="1088"/>
      <c r="Y18" s="1088"/>
      <c r="Z18" s="1088"/>
      <c r="AA18" s="1088"/>
      <c r="AB18" s="1088"/>
      <c r="AC18" s="1089"/>
      <c r="AD18" s="370"/>
    </row>
    <row r="19" spans="2:30" ht="30" customHeight="1" x14ac:dyDescent="0.3">
      <c r="B19" s="369"/>
      <c r="C19" s="1076" t="str">
        <f>IF(E19&lt;&gt;"",COUNT(C$12:C18)+1,"")</f>
        <v/>
      </c>
      <c r="D19" s="1077"/>
      <c r="E19" s="1093"/>
      <c r="F19" s="1094"/>
      <c r="G19" s="1094"/>
      <c r="H19" s="1094"/>
      <c r="I19" s="1094"/>
      <c r="J19" s="1094"/>
      <c r="K19" s="1094"/>
      <c r="L19" s="1094"/>
      <c r="M19" s="1094"/>
      <c r="N19" s="1094"/>
      <c r="O19" s="1094"/>
      <c r="P19" s="1094"/>
      <c r="Q19" s="1095"/>
      <c r="R19" s="1096"/>
      <c r="S19" s="1097"/>
      <c r="T19" s="1097"/>
      <c r="U19" s="1097"/>
      <c r="V19" s="1097"/>
      <c r="W19" s="1097"/>
      <c r="X19" s="1097"/>
      <c r="Y19" s="1097"/>
      <c r="Z19" s="1097"/>
      <c r="AA19" s="1097"/>
      <c r="AB19" s="1097"/>
      <c r="AC19" s="1098"/>
      <c r="AD19" s="370"/>
    </row>
    <row r="20" spans="2:30" ht="30" customHeight="1" x14ac:dyDescent="0.3">
      <c r="B20" s="369"/>
      <c r="C20" s="1076" t="str">
        <f>IF(E20&lt;&gt;"",COUNT(C$12:C19)+1,"")</f>
        <v/>
      </c>
      <c r="D20" s="1077"/>
      <c r="E20" s="1093"/>
      <c r="F20" s="1094"/>
      <c r="G20" s="1094"/>
      <c r="H20" s="1094"/>
      <c r="I20" s="1094"/>
      <c r="J20" s="1094"/>
      <c r="K20" s="1094"/>
      <c r="L20" s="1094"/>
      <c r="M20" s="1094"/>
      <c r="N20" s="1094"/>
      <c r="O20" s="1094"/>
      <c r="P20" s="1094"/>
      <c r="Q20" s="1095"/>
      <c r="R20" s="371"/>
      <c r="S20" s="371"/>
      <c r="T20" s="371"/>
      <c r="U20" s="371"/>
      <c r="V20" s="371"/>
      <c r="W20" s="371"/>
      <c r="X20" s="371"/>
      <c r="Y20" s="371"/>
      <c r="Z20" s="371"/>
      <c r="AA20" s="372"/>
      <c r="AB20" s="372"/>
      <c r="AC20" s="373"/>
      <c r="AD20" s="370"/>
    </row>
    <row r="21" spans="2:30" ht="30" customHeight="1" x14ac:dyDescent="0.3">
      <c r="B21" s="369"/>
      <c r="C21" s="1076" t="str">
        <f>IF(E21&lt;&gt;"",COUNT(C$12:C20)+1,"")</f>
        <v/>
      </c>
      <c r="D21" s="1077"/>
      <c r="E21" s="1093"/>
      <c r="F21" s="1094"/>
      <c r="G21" s="1094"/>
      <c r="H21" s="1094"/>
      <c r="I21" s="1094"/>
      <c r="J21" s="1094"/>
      <c r="K21" s="1094"/>
      <c r="L21" s="1094"/>
      <c r="M21" s="1094"/>
      <c r="N21" s="1094"/>
      <c r="O21" s="1094"/>
      <c r="P21" s="1094"/>
      <c r="Q21" s="1095"/>
      <c r="R21" s="371"/>
      <c r="S21" s="371"/>
      <c r="T21" s="371"/>
      <c r="U21" s="371"/>
      <c r="V21" s="371"/>
      <c r="W21" s="371"/>
      <c r="X21" s="371"/>
      <c r="Y21" s="371"/>
      <c r="Z21" s="371"/>
      <c r="AA21" s="372"/>
      <c r="AB21" s="372"/>
      <c r="AC21" s="373"/>
      <c r="AD21" s="370"/>
    </row>
    <row r="22" spans="2:30" ht="30" customHeight="1" x14ac:dyDescent="0.3">
      <c r="B22" s="369"/>
      <c r="C22" s="1076" t="str">
        <f>IF(E22&lt;&gt;"",COUNT(C$12:C21)+1,"")</f>
        <v/>
      </c>
      <c r="D22" s="1077"/>
      <c r="E22" s="1093"/>
      <c r="F22" s="1094"/>
      <c r="G22" s="1094"/>
      <c r="H22" s="1094"/>
      <c r="I22" s="1094"/>
      <c r="J22" s="1094"/>
      <c r="K22" s="1094"/>
      <c r="L22" s="1094"/>
      <c r="M22" s="1094"/>
      <c r="N22" s="1094"/>
      <c r="O22" s="1094"/>
      <c r="P22" s="1094"/>
      <c r="Q22" s="1095"/>
      <c r="R22" s="371"/>
      <c r="S22" s="371"/>
      <c r="T22" s="371"/>
      <c r="U22" s="371"/>
      <c r="V22" s="371"/>
      <c r="W22" s="371"/>
      <c r="X22" s="371"/>
      <c r="Y22" s="371"/>
      <c r="Z22" s="371"/>
      <c r="AA22" s="372"/>
      <c r="AB22" s="372"/>
      <c r="AC22" s="373"/>
      <c r="AD22" s="370"/>
    </row>
    <row r="23" spans="2:30" ht="30" customHeight="1" x14ac:dyDescent="0.3">
      <c r="B23" s="369"/>
      <c r="C23" s="1076" t="str">
        <f>IF(E23&lt;&gt;"",COUNT(C$12:C22)+1,"")</f>
        <v/>
      </c>
      <c r="D23" s="1077"/>
      <c r="E23" s="1093"/>
      <c r="F23" s="1094"/>
      <c r="G23" s="1094"/>
      <c r="H23" s="1094"/>
      <c r="I23" s="1094"/>
      <c r="J23" s="1094"/>
      <c r="K23" s="1094"/>
      <c r="L23" s="1094"/>
      <c r="M23" s="1094"/>
      <c r="N23" s="1094"/>
      <c r="O23" s="1094"/>
      <c r="P23" s="1094"/>
      <c r="Q23" s="1095"/>
      <c r="R23" s="371"/>
      <c r="S23" s="371"/>
      <c r="T23" s="371"/>
      <c r="U23" s="371"/>
      <c r="V23" s="371"/>
      <c r="W23" s="371"/>
      <c r="X23" s="371"/>
      <c r="Y23" s="371"/>
      <c r="Z23" s="371"/>
      <c r="AA23" s="372"/>
      <c r="AB23" s="372"/>
      <c r="AC23" s="373"/>
      <c r="AD23" s="370"/>
    </row>
    <row r="24" spans="2:30" ht="30" customHeight="1" x14ac:dyDescent="0.3">
      <c r="B24" s="369"/>
      <c r="C24" s="1076" t="str">
        <f>IF(E24&lt;&gt;"",COUNT(C$12:C23)+1,"")</f>
        <v/>
      </c>
      <c r="D24" s="1077"/>
      <c r="E24" s="1093"/>
      <c r="F24" s="1094"/>
      <c r="G24" s="1094"/>
      <c r="H24" s="1094"/>
      <c r="I24" s="1094"/>
      <c r="J24" s="1094"/>
      <c r="K24" s="1094"/>
      <c r="L24" s="1094"/>
      <c r="M24" s="1094"/>
      <c r="N24" s="1094"/>
      <c r="O24" s="1094"/>
      <c r="P24" s="1094"/>
      <c r="Q24" s="1095"/>
      <c r="R24" s="371"/>
      <c r="S24" s="371"/>
      <c r="T24" s="371"/>
      <c r="U24" s="371"/>
      <c r="V24" s="371"/>
      <c r="W24" s="371"/>
      <c r="X24" s="371"/>
      <c r="Y24" s="371"/>
      <c r="Z24" s="371"/>
      <c r="AA24" s="372"/>
      <c r="AB24" s="372"/>
      <c r="AC24" s="373"/>
      <c r="AD24" s="370"/>
    </row>
    <row r="25" spans="2:30" ht="30" customHeight="1" x14ac:dyDescent="0.3">
      <c r="B25" s="369"/>
      <c r="C25" s="1076" t="str">
        <f>IF(E25&lt;&gt;"",COUNT(C$12:C24)+1,"")</f>
        <v/>
      </c>
      <c r="D25" s="1077"/>
      <c r="E25" s="1093"/>
      <c r="F25" s="1094"/>
      <c r="G25" s="1094"/>
      <c r="H25" s="1094"/>
      <c r="I25" s="1094"/>
      <c r="J25" s="1094"/>
      <c r="K25" s="1094"/>
      <c r="L25" s="1094"/>
      <c r="M25" s="1094"/>
      <c r="N25" s="1094"/>
      <c r="O25" s="1094"/>
      <c r="P25" s="1094"/>
      <c r="Q25" s="1095"/>
      <c r="R25" s="371"/>
      <c r="S25" s="371"/>
      <c r="T25" s="371"/>
      <c r="U25" s="371"/>
      <c r="V25" s="371"/>
      <c r="W25" s="371"/>
      <c r="X25" s="371"/>
      <c r="Y25" s="371"/>
      <c r="Z25" s="371"/>
      <c r="AA25" s="372"/>
      <c r="AB25" s="372"/>
      <c r="AC25" s="373"/>
      <c r="AD25" s="370"/>
    </row>
    <row r="26" spans="2:30" ht="30" customHeight="1" x14ac:dyDescent="0.3">
      <c r="B26" s="369"/>
      <c r="C26" s="1076" t="str">
        <f>IF(E26&lt;&gt;"",COUNT(C$12:C25)+1,"")</f>
        <v/>
      </c>
      <c r="D26" s="1077"/>
      <c r="E26" s="1093"/>
      <c r="F26" s="1094"/>
      <c r="G26" s="1094"/>
      <c r="H26" s="1094"/>
      <c r="I26" s="1094"/>
      <c r="J26" s="1094"/>
      <c r="K26" s="1094"/>
      <c r="L26" s="1094"/>
      <c r="M26" s="1094"/>
      <c r="N26" s="1094"/>
      <c r="O26" s="1094"/>
      <c r="P26" s="1094"/>
      <c r="Q26" s="1095"/>
      <c r="R26" s="371"/>
      <c r="S26" s="371"/>
      <c r="T26" s="371"/>
      <c r="U26" s="371"/>
      <c r="V26" s="371"/>
      <c r="W26" s="371"/>
      <c r="X26" s="371"/>
      <c r="Y26" s="371"/>
      <c r="Z26" s="371"/>
      <c r="AA26" s="372"/>
      <c r="AB26" s="372"/>
      <c r="AC26" s="373"/>
      <c r="AD26" s="370"/>
    </row>
    <row r="27" spans="2:30" ht="30" customHeight="1" x14ac:dyDescent="0.3">
      <c r="B27" s="369"/>
      <c r="C27" s="1076" t="str">
        <f>IF(E27&lt;&gt;"",COUNT(C$12:C26)+1,"")</f>
        <v/>
      </c>
      <c r="D27" s="1077"/>
      <c r="E27" s="1093"/>
      <c r="F27" s="1094"/>
      <c r="G27" s="1094"/>
      <c r="H27" s="1094"/>
      <c r="I27" s="1094"/>
      <c r="J27" s="1094"/>
      <c r="K27" s="1094"/>
      <c r="L27" s="1094"/>
      <c r="M27" s="1094"/>
      <c r="N27" s="1094"/>
      <c r="O27" s="1094"/>
      <c r="P27" s="1094"/>
      <c r="Q27" s="1095"/>
      <c r="R27" s="371"/>
      <c r="S27" s="371"/>
      <c r="T27" s="371"/>
      <c r="U27" s="371"/>
      <c r="V27" s="371"/>
      <c r="W27" s="371"/>
      <c r="X27" s="371"/>
      <c r="Y27" s="371"/>
      <c r="Z27" s="371"/>
      <c r="AA27" s="372"/>
      <c r="AB27" s="372"/>
      <c r="AC27" s="373"/>
      <c r="AD27" s="370"/>
    </row>
    <row r="28" spans="2:30" ht="30" customHeight="1" x14ac:dyDescent="0.3">
      <c r="B28" s="369"/>
      <c r="C28" s="1076" t="str">
        <f>IF(E28&lt;&gt;"",COUNT(C$12:C27)+1,"")</f>
        <v/>
      </c>
      <c r="D28" s="1077"/>
      <c r="E28" s="1093"/>
      <c r="F28" s="1094"/>
      <c r="G28" s="1094"/>
      <c r="H28" s="1094"/>
      <c r="I28" s="1094"/>
      <c r="J28" s="1094"/>
      <c r="K28" s="1094"/>
      <c r="L28" s="1094"/>
      <c r="M28" s="1094"/>
      <c r="N28" s="1094"/>
      <c r="O28" s="1094"/>
      <c r="P28" s="1094"/>
      <c r="Q28" s="1095"/>
      <c r="R28" s="371"/>
      <c r="S28" s="371"/>
      <c r="T28" s="371"/>
      <c r="U28" s="371"/>
      <c r="V28" s="371"/>
      <c r="W28" s="371"/>
      <c r="X28" s="371"/>
      <c r="Y28" s="371"/>
      <c r="Z28" s="371"/>
      <c r="AA28" s="372"/>
      <c r="AB28" s="372"/>
      <c r="AC28" s="373"/>
      <c r="AD28" s="370"/>
    </row>
    <row r="29" spans="2:30" ht="30" customHeight="1" x14ac:dyDescent="0.3">
      <c r="B29" s="369"/>
      <c r="C29" s="1076" t="str">
        <f>IF(E29&lt;&gt;"",COUNT(C$12:C28)+1,"")</f>
        <v/>
      </c>
      <c r="D29" s="1077"/>
      <c r="E29" s="1093"/>
      <c r="F29" s="1094"/>
      <c r="G29" s="1094"/>
      <c r="H29" s="1094"/>
      <c r="I29" s="1094"/>
      <c r="J29" s="1094"/>
      <c r="K29" s="1094"/>
      <c r="L29" s="1094"/>
      <c r="M29" s="1094"/>
      <c r="N29" s="1094"/>
      <c r="O29" s="1094"/>
      <c r="P29" s="1094"/>
      <c r="Q29" s="1095"/>
      <c r="R29" s="371"/>
      <c r="S29" s="371"/>
      <c r="T29" s="371"/>
      <c r="U29" s="371"/>
      <c r="V29" s="371"/>
      <c r="W29" s="371"/>
      <c r="X29" s="371"/>
      <c r="Y29" s="371"/>
      <c r="Z29" s="371"/>
      <c r="AA29" s="372"/>
      <c r="AB29" s="372"/>
      <c r="AC29" s="373"/>
      <c r="AD29" s="370"/>
    </row>
    <row r="30" spans="2:30" ht="30" customHeight="1" x14ac:dyDescent="0.3">
      <c r="B30" s="369"/>
      <c r="C30" s="1076" t="str">
        <f>IF(E30&lt;&gt;"",COUNT(C$12:C29)+1,"")</f>
        <v/>
      </c>
      <c r="D30" s="1077"/>
      <c r="E30" s="1093"/>
      <c r="F30" s="1094"/>
      <c r="G30" s="1094"/>
      <c r="H30" s="1094"/>
      <c r="I30" s="1094"/>
      <c r="J30" s="1094"/>
      <c r="K30" s="1094"/>
      <c r="L30" s="1094"/>
      <c r="M30" s="1094"/>
      <c r="N30" s="1094"/>
      <c r="O30" s="1094"/>
      <c r="P30" s="1094"/>
      <c r="Q30" s="1095"/>
      <c r="R30" s="371"/>
      <c r="S30" s="371"/>
      <c r="T30" s="371"/>
      <c r="U30" s="371"/>
      <c r="V30" s="371"/>
      <c r="W30" s="371"/>
      <c r="X30" s="371"/>
      <c r="Y30" s="371"/>
      <c r="Z30" s="371"/>
      <c r="AA30" s="372"/>
      <c r="AB30" s="372"/>
      <c r="AC30" s="373"/>
      <c r="AD30" s="370"/>
    </row>
    <row r="31" spans="2:30" ht="30" customHeight="1" x14ac:dyDescent="0.3">
      <c r="B31" s="369"/>
      <c r="C31" s="1099" t="str">
        <f>IF(E31&lt;&gt;"",COUNT(C$12:C30)+1,"")</f>
        <v/>
      </c>
      <c r="D31" s="1100"/>
      <c r="E31" s="1101"/>
      <c r="F31" s="1102"/>
      <c r="G31" s="1102"/>
      <c r="H31" s="1102"/>
      <c r="I31" s="1102"/>
      <c r="J31" s="1102"/>
      <c r="K31" s="1102"/>
      <c r="L31" s="1102"/>
      <c r="M31" s="1102"/>
      <c r="N31" s="1102"/>
      <c r="O31" s="1102"/>
      <c r="P31" s="1102"/>
      <c r="Q31" s="1103"/>
      <c r="R31" s="374"/>
      <c r="S31" s="374"/>
      <c r="T31" s="374"/>
      <c r="U31" s="374"/>
      <c r="V31" s="374"/>
      <c r="W31" s="374"/>
      <c r="X31" s="374"/>
      <c r="Y31" s="374"/>
      <c r="Z31" s="374"/>
      <c r="AA31" s="375"/>
      <c r="AB31" s="375"/>
      <c r="AC31" s="376"/>
      <c r="AD31" s="370"/>
    </row>
    <row r="32" spans="2:30" ht="14.15" customHeight="1" thickBot="1" x14ac:dyDescent="0.35">
      <c r="B32" s="37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378"/>
    </row>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4.15" customHeight="1" x14ac:dyDescent="0.3"/>
    <row r="54" ht="14.15" customHeight="1" x14ac:dyDescent="0.3"/>
    <row r="55" ht="14.15" customHeight="1" x14ac:dyDescent="0.3"/>
    <row r="56" ht="14.15" customHeight="1" x14ac:dyDescent="0.3"/>
  </sheetData>
  <sheetProtection algorithmName="SHA-512" hashValue="kmpflZRzPGpQC1mSHZkzPKgYmjB6P06YKaM3wScgHgjCTlpwLeCthtVXaSHOQp1savXyqJTNc4HSGuB5toQuKw==" saltValue="KnJRfpF38biUgblDhRO63Q==" spinCount="100000" sheet="1" objects="1" scenarios="1"/>
  <mergeCells count="50">
    <mergeCell ref="C29:D29"/>
    <mergeCell ref="E29:Q29"/>
    <mergeCell ref="C30:D30"/>
    <mergeCell ref="E30:Q30"/>
    <mergeCell ref="C31:D31"/>
    <mergeCell ref="E31:Q31"/>
    <mergeCell ref="C26:D26"/>
    <mergeCell ref="E26:Q26"/>
    <mergeCell ref="C27:D27"/>
    <mergeCell ref="E27:Q27"/>
    <mergeCell ref="C28:D28"/>
    <mergeCell ref="E28:Q28"/>
    <mergeCell ref="C23:D23"/>
    <mergeCell ref="E23:Q23"/>
    <mergeCell ref="C24:D24"/>
    <mergeCell ref="E24:Q24"/>
    <mergeCell ref="C25:D25"/>
    <mergeCell ref="E25:Q25"/>
    <mergeCell ref="C20:D20"/>
    <mergeCell ref="E20:Q20"/>
    <mergeCell ref="C21:D21"/>
    <mergeCell ref="E21:Q21"/>
    <mergeCell ref="C22:D22"/>
    <mergeCell ref="E22:Q22"/>
    <mergeCell ref="C18:D18"/>
    <mergeCell ref="E18:Q18"/>
    <mergeCell ref="R18:AC18"/>
    <mergeCell ref="C19:D19"/>
    <mergeCell ref="E19:Q19"/>
    <mergeCell ref="R19:AC19"/>
    <mergeCell ref="C16:D16"/>
    <mergeCell ref="E16:Q16"/>
    <mergeCell ref="R16:AC16"/>
    <mergeCell ref="C17:D17"/>
    <mergeCell ref="E17:Q17"/>
    <mergeCell ref="R17:AC17"/>
    <mergeCell ref="C14:D14"/>
    <mergeCell ref="E14:Q14"/>
    <mergeCell ref="R14:AC14"/>
    <mergeCell ref="C15:D15"/>
    <mergeCell ref="E15:Q15"/>
    <mergeCell ref="R15:AC15"/>
    <mergeCell ref="C13:D13"/>
    <mergeCell ref="E13:Q13"/>
    <mergeCell ref="R13:AC13"/>
    <mergeCell ref="C3:AC4"/>
    <mergeCell ref="C6:AC9"/>
    <mergeCell ref="C12:D12"/>
    <mergeCell ref="E12:Q12"/>
    <mergeCell ref="R12:AC12"/>
  </mergeCells>
  <phoneticPr fontId="6"/>
  <hyperlinks>
    <hyperlink ref="E13:Q13" location="入力シート!A1" tooltip="入力シートへ遷移します。" display="入力シート" xr:uid="{185E5BAF-EEF0-47D0-94F5-28D7FBA16FE3}"/>
    <hyperlink ref="E15:Q15" location="計画変更様式!A1" tooltip="計画変更様式へ遷移します。" display="計画変更様式" xr:uid="{26B40AAD-4B30-425B-9714-EA19BED747A7}"/>
    <hyperlink ref="E16:Q16" location="実績報告様式!A1" tooltip="実績報告様式へ遷移します。" display="実績報告様式" xr:uid="{AA9BAFD2-D6E6-4A6F-B871-5857644BF7BF}"/>
    <hyperlink ref="E14:Q14" location="応募様式１!A1" tooltip="応募様式１へ遷移します。" display="応募様式１" xr:uid="{82CA40F1-52ED-42DB-A011-7E5EEE8E2B0F}"/>
  </hyperlinks>
  <pageMargins left="0.7" right="0.7" top="0.75" bottom="0.75" header="0.3" footer="0.3"/>
  <pageSetup paperSize="9" scale="93"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A98D-FB10-41BE-A265-9AFED739CBB6}">
  <sheetPr>
    <tabColor rgb="FFFF0000"/>
  </sheetPr>
  <dimension ref="A1:AV368"/>
  <sheetViews>
    <sheetView showGridLines="0" tabSelected="1" view="pageBreakPreview" zoomScale="85" zoomScaleNormal="70" zoomScaleSheetLayoutView="85" workbookViewId="0">
      <selection activeCell="M292" sqref="M292:T292"/>
    </sheetView>
  </sheetViews>
  <sheetFormatPr defaultColWidth="11.83203125" defaultRowHeight="13.5" x14ac:dyDescent="0.3"/>
  <cols>
    <col min="1" max="2" width="1.75" style="1" customWidth="1"/>
    <col min="3" max="3" width="4" style="1" customWidth="1"/>
    <col min="4" max="4" width="4.33203125" style="1" customWidth="1"/>
    <col min="5" max="11" width="4" style="1" customWidth="1"/>
    <col min="12" max="12" width="7.33203125" style="1" customWidth="1"/>
    <col min="13" max="44" width="2.33203125" style="1" customWidth="1"/>
    <col min="45" max="45" width="4.33203125" style="1" customWidth="1"/>
    <col min="46" max="47" width="2.33203125" style="1" customWidth="1"/>
    <col min="48" max="16384" width="11.83203125" style="1"/>
  </cols>
  <sheetData>
    <row r="1" spans="1:45" ht="26.15" customHeight="1" x14ac:dyDescent="0.3">
      <c r="A1" s="529" t="str">
        <f>"構造改善　"&amp;M10&amp;"補助金"</f>
        <v>構造改善　令和8年度補助金</v>
      </c>
      <c r="B1" s="529"/>
      <c r="C1" s="529"/>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row>
    <row r="2" spans="1:45" ht="11.25"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row>
    <row r="3" spans="1:45" ht="21.25" hidden="1" customHeight="1" x14ac:dyDescent="0.3">
      <c r="A3" s="3"/>
      <c r="B3" s="3"/>
      <c r="C3" s="530"/>
      <c r="D3" s="530"/>
      <c r="E3" s="530"/>
      <c r="F3" s="530"/>
      <c r="G3" s="530"/>
      <c r="H3" s="472"/>
      <c r="I3" s="530"/>
      <c r="J3" s="530"/>
      <c r="K3" s="530"/>
      <c r="L3" s="530"/>
      <c r="M3" s="530"/>
      <c r="N3" s="531"/>
      <c r="O3" s="531"/>
      <c r="P3" s="530"/>
      <c r="Q3" s="530"/>
      <c r="R3" s="530"/>
      <c r="S3" s="530"/>
      <c r="T3" s="530"/>
      <c r="U3" s="530"/>
      <c r="V3" s="530"/>
      <c r="W3" s="530"/>
      <c r="X3" s="530"/>
      <c r="Y3" s="530"/>
      <c r="Z3" s="530"/>
      <c r="AA3" s="530"/>
      <c r="AB3" s="530"/>
      <c r="AC3" s="530"/>
      <c r="AD3" s="530"/>
      <c r="AE3" s="530"/>
      <c r="AF3" s="531"/>
      <c r="AG3" s="531"/>
      <c r="AH3" s="530"/>
      <c r="AI3" s="530"/>
      <c r="AJ3" s="530"/>
      <c r="AK3" s="530"/>
      <c r="AL3" s="530"/>
      <c r="AM3" s="530"/>
      <c r="AN3" s="530"/>
      <c r="AO3" s="530"/>
      <c r="AP3" s="530"/>
      <c r="AQ3" s="530"/>
      <c r="AR3" s="4"/>
      <c r="AS3" s="3"/>
    </row>
    <row r="4" spans="1:45" ht="21.25" customHeight="1" x14ac:dyDescent="0.3">
      <c r="A4" s="516" t="s">
        <v>4</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6"/>
      <c r="AS4" s="516"/>
    </row>
    <row r="5" spans="1:45" ht="21.25" customHeigh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17" t="s">
        <v>5</v>
      </c>
      <c r="AR5" s="517"/>
      <c r="AS5" s="517"/>
    </row>
    <row r="6" spans="1:45" ht="10" customHeight="1" x14ac:dyDescent="0.3">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row>
    <row r="7" spans="1:45" ht="21.25" customHeight="1" x14ac:dyDescent="0.3">
      <c r="A7" s="518" t="s">
        <v>6</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row>
    <row r="8" spans="1:45" ht="21.25" customHeight="1" thickBot="1" x14ac:dyDescent="0.35">
      <c r="C8" s="519"/>
      <c r="D8" s="519"/>
      <c r="E8" s="519"/>
      <c r="F8" s="519"/>
      <c r="G8" s="519"/>
      <c r="H8" s="519"/>
      <c r="I8" s="519"/>
      <c r="J8" s="519"/>
      <c r="K8" s="519"/>
      <c r="L8" s="519"/>
      <c r="M8" s="519"/>
      <c r="N8" s="519"/>
      <c r="O8" s="519"/>
      <c r="P8" s="519"/>
      <c r="Q8" s="519"/>
      <c r="R8" s="519"/>
      <c r="S8" s="519"/>
      <c r="T8" s="519"/>
      <c r="U8" s="519"/>
      <c r="V8" s="519"/>
      <c r="W8" s="519"/>
      <c r="X8" s="519"/>
      <c r="Y8" s="519"/>
      <c r="Z8" s="519"/>
      <c r="AA8" s="519"/>
      <c r="AB8" s="519"/>
      <c r="AC8" s="519"/>
      <c r="AD8" s="519"/>
      <c r="AE8" s="519"/>
      <c r="AF8" s="519"/>
      <c r="AG8" s="519"/>
      <c r="AH8" s="519"/>
      <c r="AI8" s="519"/>
      <c r="AJ8" s="519"/>
      <c r="AK8" s="519"/>
      <c r="AL8" s="519"/>
      <c r="AM8" s="519"/>
      <c r="AN8" s="519"/>
      <c r="AO8" s="519"/>
      <c r="AP8" s="519"/>
      <c r="AQ8" s="519"/>
      <c r="AR8" s="519"/>
      <c r="AS8" s="519"/>
    </row>
    <row r="9" spans="1:45" ht="21.25" customHeight="1" x14ac:dyDescent="0.3">
      <c r="C9" s="520" t="s">
        <v>7</v>
      </c>
      <c r="D9" s="521"/>
      <c r="E9" s="521"/>
      <c r="F9" s="521"/>
      <c r="G9" s="521"/>
      <c r="H9" s="521"/>
      <c r="I9" s="521"/>
      <c r="J9" s="521"/>
      <c r="K9" s="521"/>
      <c r="L9" s="521"/>
      <c r="M9" s="521"/>
      <c r="N9" s="521"/>
      <c r="O9" s="521"/>
      <c r="P9" s="521"/>
      <c r="Q9" s="521"/>
      <c r="R9" s="521"/>
      <c r="S9" s="521"/>
      <c r="T9" s="521"/>
      <c r="U9" s="521"/>
      <c r="V9" s="521"/>
      <c r="W9" s="521"/>
      <c r="X9" s="521"/>
      <c r="Y9" s="521"/>
      <c r="Z9" s="521"/>
      <c r="AA9" s="521"/>
      <c r="AB9" s="521"/>
      <c r="AC9" s="521"/>
      <c r="AD9" s="521"/>
      <c r="AE9" s="521"/>
      <c r="AF9" s="521"/>
      <c r="AG9" s="521"/>
      <c r="AH9" s="521"/>
      <c r="AI9" s="521"/>
      <c r="AJ9" s="521"/>
      <c r="AK9" s="521"/>
      <c r="AL9" s="521"/>
      <c r="AM9" s="521"/>
      <c r="AN9" s="521"/>
      <c r="AO9" s="521"/>
      <c r="AP9" s="521"/>
      <c r="AQ9" s="521"/>
      <c r="AR9" s="521"/>
      <c r="AS9" s="522"/>
    </row>
    <row r="10" spans="1:45" ht="21.25" customHeight="1" x14ac:dyDescent="0.3">
      <c r="C10" s="7"/>
      <c r="D10" s="523" t="s">
        <v>8</v>
      </c>
      <c r="E10" s="524"/>
      <c r="F10" s="524"/>
      <c r="G10" s="524"/>
      <c r="H10" s="524"/>
      <c r="I10" s="524"/>
      <c r="J10" s="524"/>
      <c r="K10" s="524"/>
      <c r="L10" s="525"/>
      <c r="M10" s="523" t="s">
        <v>9</v>
      </c>
      <c r="N10" s="524"/>
      <c r="O10" s="524"/>
      <c r="P10" s="524"/>
      <c r="Q10" s="524"/>
      <c r="R10" s="524"/>
      <c r="S10" s="525"/>
      <c r="T10" s="526"/>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8"/>
    </row>
    <row r="11" spans="1:45" ht="21.25" customHeight="1" x14ac:dyDescent="0.3">
      <c r="C11" s="8"/>
      <c r="D11" s="523" t="s">
        <v>10</v>
      </c>
      <c r="E11" s="524"/>
      <c r="F11" s="524"/>
      <c r="G11" s="524"/>
      <c r="H11" s="524"/>
      <c r="I11" s="524"/>
      <c r="J11" s="524"/>
      <c r="K11" s="524"/>
      <c r="L11" s="525"/>
      <c r="M11" s="523" t="str">
        <f>IF(AND(M12="",M13="",M14=""),"",IF(MAX(M12:S14)=M12,D12,IF(MAX(M12:S14)=M13,D13,IF(MAX(M12:S14)=M14,D14,""))))</f>
        <v/>
      </c>
      <c r="N11" s="524"/>
      <c r="O11" s="524"/>
      <c r="P11" s="524"/>
      <c r="Q11" s="524"/>
      <c r="R11" s="524"/>
      <c r="S11" s="525"/>
      <c r="T11" s="532"/>
      <c r="U11" s="533"/>
      <c r="V11" s="533"/>
      <c r="W11" s="533"/>
      <c r="X11" s="533"/>
      <c r="Y11" s="533"/>
      <c r="Z11" s="533"/>
      <c r="AA11" s="533"/>
      <c r="AB11" s="533"/>
      <c r="AC11" s="533"/>
      <c r="AD11" s="533"/>
      <c r="AE11" s="533"/>
      <c r="AF11" s="533"/>
      <c r="AG11" s="533"/>
      <c r="AH11" s="533"/>
      <c r="AI11" s="533"/>
      <c r="AJ11" s="533"/>
      <c r="AK11" s="533"/>
      <c r="AL11" s="533"/>
      <c r="AM11" s="533"/>
      <c r="AN11" s="533"/>
      <c r="AO11" s="533"/>
      <c r="AP11" s="533"/>
      <c r="AQ11" s="533"/>
      <c r="AR11" s="533"/>
      <c r="AS11" s="534"/>
    </row>
    <row r="12" spans="1:45" ht="21.25" customHeight="1" x14ac:dyDescent="0.3">
      <c r="C12" s="8"/>
      <c r="D12" s="535" t="s">
        <v>752</v>
      </c>
      <c r="E12" s="536"/>
      <c r="F12" s="537"/>
      <c r="G12" s="523" t="s">
        <v>11</v>
      </c>
      <c r="H12" s="538"/>
      <c r="I12" s="538"/>
      <c r="J12" s="538"/>
      <c r="K12" s="538"/>
      <c r="L12" s="539"/>
      <c r="M12" s="540"/>
      <c r="N12" s="540"/>
      <c r="O12" s="540"/>
      <c r="P12" s="540"/>
      <c r="Q12" s="540"/>
      <c r="R12" s="540"/>
      <c r="S12" s="540"/>
      <c r="T12" s="541" t="str">
        <f>IF(AND(M12&lt;&gt;"",ISERROR(DAY(M12))),"エラー","")</f>
        <v/>
      </c>
      <c r="U12" s="542"/>
      <c r="V12" s="542"/>
      <c r="W12" s="542"/>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8"/>
    </row>
    <row r="13" spans="1:45" ht="21.25" customHeight="1" thickBot="1" x14ac:dyDescent="0.35">
      <c r="C13" s="8"/>
      <c r="D13" s="535" t="s">
        <v>753</v>
      </c>
      <c r="E13" s="543"/>
      <c r="F13" s="544"/>
      <c r="G13" s="545" t="s">
        <v>755</v>
      </c>
      <c r="H13" s="538"/>
      <c r="I13" s="538"/>
      <c r="J13" s="538"/>
      <c r="K13" s="538"/>
      <c r="L13" s="539"/>
      <c r="M13" s="540"/>
      <c r="N13" s="540"/>
      <c r="O13" s="540"/>
      <c r="P13" s="540"/>
      <c r="Q13" s="540"/>
      <c r="R13" s="540"/>
      <c r="S13" s="540"/>
      <c r="T13" s="541" t="str">
        <f>IF(M13="","",IF(ISERROR(DAY(M13)),"エラー",IF(OR(M$12="",M13&lt;=M$12),"エラー",IF(M$14&lt;&gt;"",IF(M13&gt;=M$14,"エラー",""),""))))</f>
        <v/>
      </c>
      <c r="U13" s="542"/>
      <c r="V13" s="542"/>
      <c r="W13" s="542"/>
      <c r="X13" s="546"/>
      <c r="Y13" s="546"/>
      <c r="Z13" s="546"/>
      <c r="AA13" s="546"/>
      <c r="AB13" s="546"/>
      <c r="AC13" s="546"/>
      <c r="AD13" s="546"/>
      <c r="AE13" s="546"/>
      <c r="AF13" s="546"/>
      <c r="AG13" s="546"/>
      <c r="AH13" s="546"/>
      <c r="AI13" s="546"/>
      <c r="AJ13" s="546"/>
      <c r="AK13" s="546"/>
      <c r="AL13" s="546"/>
      <c r="AM13" s="546"/>
      <c r="AN13" s="546"/>
      <c r="AO13" s="546"/>
      <c r="AP13" s="546"/>
      <c r="AQ13" s="546"/>
      <c r="AR13" s="546"/>
      <c r="AS13" s="547"/>
    </row>
    <row r="14" spans="1:45" ht="21.25" hidden="1" customHeight="1" thickBot="1" x14ac:dyDescent="0.35">
      <c r="C14" s="8"/>
      <c r="D14" s="570" t="s">
        <v>754</v>
      </c>
      <c r="E14" s="571"/>
      <c r="F14" s="572"/>
      <c r="G14" s="573" t="s">
        <v>12</v>
      </c>
      <c r="H14" s="574"/>
      <c r="I14" s="574"/>
      <c r="J14" s="574"/>
      <c r="K14" s="574"/>
      <c r="L14" s="575"/>
      <c r="M14" s="576"/>
      <c r="N14" s="576"/>
      <c r="O14" s="576"/>
      <c r="P14" s="576"/>
      <c r="Q14" s="576"/>
      <c r="R14" s="576"/>
      <c r="S14" s="576"/>
      <c r="T14" s="577" t="str">
        <f>IF(M14="","",IF(ISERROR(DAY(M14)),"エラー",IF(OR(M$12="",M14&lt;=M$12,M14&lt;=M13),"エラー","")))</f>
        <v/>
      </c>
      <c r="U14" s="578"/>
      <c r="V14" s="578"/>
      <c r="W14" s="57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9"/>
    </row>
    <row r="15" spans="1:45" ht="21.25" customHeight="1" x14ac:dyDescent="0.3">
      <c r="C15" s="9"/>
      <c r="D15" s="10"/>
      <c r="E15" s="11"/>
      <c r="F15" s="11"/>
      <c r="G15" s="10"/>
      <c r="H15" s="11"/>
      <c r="I15" s="11"/>
      <c r="J15" s="11"/>
      <c r="K15" s="11"/>
      <c r="L15" s="11"/>
      <c r="M15" s="12"/>
      <c r="N15" s="12"/>
      <c r="O15" s="12"/>
      <c r="P15" s="12"/>
      <c r="Q15" s="12"/>
      <c r="R15" s="12"/>
      <c r="S15" s="12"/>
      <c r="T15" s="13"/>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row>
    <row r="20" spans="1:47" ht="21.25" customHeight="1" x14ac:dyDescent="0.3">
      <c r="C20" s="15"/>
      <c r="D20" s="15"/>
      <c r="E20" s="15"/>
      <c r="F20" s="16"/>
      <c r="G20" s="16"/>
      <c r="H20" s="16"/>
      <c r="I20" s="16"/>
      <c r="J20" s="16"/>
      <c r="K20" s="16"/>
      <c r="L20" s="16"/>
      <c r="M20" s="16"/>
      <c r="N20" s="16"/>
      <c r="O20" s="17"/>
      <c r="P20" s="17"/>
      <c r="Q20" s="17"/>
      <c r="R20" s="17"/>
      <c r="S20" s="17"/>
      <c r="T20" s="17"/>
      <c r="U20" s="17"/>
      <c r="V20" s="18"/>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row>
    <row r="21" spans="1:47" ht="21.25" customHeight="1" x14ac:dyDescent="0.3">
      <c r="A21" s="518" t="s">
        <v>13</v>
      </c>
      <c r="B21" s="518"/>
      <c r="C21" s="518"/>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R21" s="518"/>
      <c r="AS21" s="518"/>
    </row>
    <row r="22" spans="1:47" ht="21.25" customHeight="1" x14ac:dyDescent="0.3">
      <c r="C22" s="15"/>
      <c r="D22" s="15"/>
      <c r="E22" s="15"/>
      <c r="F22" s="16"/>
      <c r="G22" s="16"/>
      <c r="H22" s="16"/>
      <c r="I22" s="16"/>
      <c r="J22" s="16"/>
      <c r="K22" s="16"/>
      <c r="L22" s="16"/>
      <c r="M22" s="16"/>
      <c r="N22" s="16"/>
      <c r="O22" s="17"/>
      <c r="P22" s="17"/>
      <c r="Q22" s="17"/>
      <c r="R22" s="17"/>
      <c r="S22" s="17"/>
      <c r="T22" s="17"/>
      <c r="U22" s="17"/>
      <c r="V22" s="18"/>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row>
    <row r="23" spans="1:47" ht="21.25" customHeight="1" thickBot="1" x14ac:dyDescent="0.2">
      <c r="B23" s="20" t="s">
        <v>14</v>
      </c>
      <c r="C23" s="16"/>
      <c r="D23" s="16"/>
      <c r="E23" s="16"/>
      <c r="F23" s="16"/>
      <c r="G23" s="16"/>
      <c r="H23" s="15"/>
      <c r="I23" s="15"/>
      <c r="J23" s="15"/>
      <c r="K23" s="15"/>
      <c r="L23" s="15"/>
      <c r="M23" s="15"/>
      <c r="N23" s="15"/>
      <c r="O23" s="21"/>
      <c r="P23" s="21"/>
      <c r="Q23" s="21"/>
      <c r="R23" s="21"/>
      <c r="S23" s="21"/>
      <c r="T23" s="21"/>
      <c r="U23" s="21"/>
      <c r="V23" s="22"/>
      <c r="W23" s="21"/>
      <c r="X23" s="21"/>
      <c r="Y23" s="21"/>
      <c r="Z23" s="21"/>
      <c r="AA23" s="21"/>
      <c r="AB23" s="21"/>
      <c r="AC23" s="21"/>
      <c r="AD23" s="22"/>
      <c r="AE23" s="23"/>
      <c r="AF23" s="23"/>
      <c r="AG23" s="23"/>
      <c r="AH23" s="23"/>
      <c r="AI23" s="21"/>
      <c r="AJ23" s="21"/>
      <c r="AK23" s="21"/>
      <c r="AL23" s="21"/>
      <c r="AM23" s="21"/>
      <c r="AN23" s="21"/>
      <c r="AO23" s="21"/>
      <c r="AP23" s="22"/>
    </row>
    <row r="24" spans="1:47" ht="21.25" customHeight="1" x14ac:dyDescent="0.3">
      <c r="B24" s="20"/>
      <c r="C24" s="550" t="s">
        <v>15</v>
      </c>
      <c r="D24" s="551"/>
      <c r="E24" s="551"/>
      <c r="F24" s="551"/>
      <c r="G24" s="551"/>
      <c r="H24" s="551"/>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51"/>
      <c r="AP24" s="551"/>
      <c r="AQ24" s="551"/>
      <c r="AR24" s="551"/>
      <c r="AS24" s="552"/>
      <c r="AT24" s="19"/>
      <c r="AU24" s="19"/>
    </row>
    <row r="25" spans="1:47" ht="21.25" customHeight="1" x14ac:dyDescent="0.3">
      <c r="C25" s="24"/>
      <c r="D25" s="553" t="s">
        <v>16</v>
      </c>
      <c r="E25" s="554"/>
      <c r="F25" s="555"/>
      <c r="G25" s="556" t="s">
        <v>17</v>
      </c>
      <c r="H25" s="557"/>
      <c r="I25" s="557"/>
      <c r="J25" s="557"/>
      <c r="K25" s="557"/>
      <c r="L25" s="558"/>
      <c r="M25" s="559"/>
      <c r="N25" s="560"/>
      <c r="O25" s="560"/>
      <c r="P25" s="560"/>
      <c r="Q25" s="560"/>
      <c r="R25" s="560"/>
      <c r="S25" s="561"/>
      <c r="T25" s="562" t="str" cm="1">
        <f t="array" ref="T25">IF(M25&lt;&gt;"",IF(LEN(M25)=13,IF(9-MOD(SUMPRODUCT(MID(TEXT(MID(M25,2,12),"0000000000000″"),{2,3,4,5,6,7,8,9,10,11,12,13},1)*{2,1,2,1,2,1,2,1,2,1,2,1}),9)=_xlfn.NUMBERVALUE(MID(M25,1,1)),"","エラー"),"エラー"),"")</f>
        <v/>
      </c>
      <c r="U25" s="563"/>
      <c r="V25" s="563"/>
      <c r="W25" s="563"/>
      <c r="X25" s="564"/>
      <c r="Y25" s="564"/>
      <c r="Z25" s="564"/>
      <c r="AA25" s="564"/>
      <c r="AB25" s="564"/>
      <c r="AC25" s="564"/>
      <c r="AD25" s="564"/>
      <c r="AE25" s="564"/>
      <c r="AF25" s="564"/>
      <c r="AG25" s="564"/>
      <c r="AH25" s="564"/>
      <c r="AI25" s="564"/>
      <c r="AJ25" s="564"/>
      <c r="AK25" s="564"/>
      <c r="AL25" s="564"/>
      <c r="AM25" s="564"/>
      <c r="AN25" s="564"/>
      <c r="AO25" s="564"/>
      <c r="AP25" s="564"/>
      <c r="AQ25" s="564"/>
      <c r="AR25" s="564"/>
      <c r="AS25" s="565"/>
    </row>
    <row r="26" spans="1:47" ht="21.25" customHeight="1" x14ac:dyDescent="0.3">
      <c r="C26" s="24"/>
      <c r="D26" s="553"/>
      <c r="E26" s="554"/>
      <c r="F26" s="555"/>
      <c r="G26" s="566" t="s">
        <v>18</v>
      </c>
      <c r="H26" s="538"/>
      <c r="I26" s="538"/>
      <c r="J26" s="538"/>
      <c r="K26" s="538"/>
      <c r="L26" s="539"/>
      <c r="M26" s="567"/>
      <c r="N26" s="568"/>
      <c r="O26" s="568"/>
      <c r="P26" s="568"/>
      <c r="Q26" s="568"/>
      <c r="R26" s="568"/>
      <c r="S26" s="568"/>
      <c r="T26" s="568"/>
      <c r="U26" s="568"/>
      <c r="V26" s="568"/>
      <c r="W26" s="568"/>
      <c r="X26" s="568"/>
      <c r="Y26" s="568"/>
      <c r="Z26" s="568"/>
      <c r="AA26" s="568"/>
      <c r="AB26" s="568"/>
      <c r="AC26" s="568"/>
      <c r="AD26" s="568"/>
      <c r="AE26" s="568"/>
      <c r="AF26" s="568"/>
      <c r="AG26" s="568"/>
      <c r="AH26" s="568"/>
      <c r="AI26" s="568"/>
      <c r="AJ26" s="568"/>
      <c r="AK26" s="568"/>
      <c r="AL26" s="568"/>
      <c r="AM26" s="568"/>
      <c r="AN26" s="568"/>
      <c r="AO26" s="568"/>
      <c r="AP26" s="568"/>
      <c r="AQ26" s="568"/>
      <c r="AR26" s="568"/>
      <c r="AS26" s="569"/>
    </row>
    <row r="27" spans="1:47" ht="21.25" customHeight="1" x14ac:dyDescent="0.3">
      <c r="C27" s="24"/>
      <c r="D27" s="553"/>
      <c r="E27" s="554"/>
      <c r="F27" s="555"/>
      <c r="G27" s="566" t="s">
        <v>19</v>
      </c>
      <c r="H27" s="538"/>
      <c r="I27" s="538"/>
      <c r="J27" s="538"/>
      <c r="K27" s="538"/>
      <c r="L27" s="539"/>
      <c r="M27" s="567"/>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9"/>
    </row>
    <row r="28" spans="1:47" ht="21.25" customHeight="1" x14ac:dyDescent="0.3">
      <c r="C28" s="24"/>
      <c r="D28" s="553"/>
      <c r="E28" s="554"/>
      <c r="F28" s="555"/>
      <c r="G28" s="566" t="s">
        <v>20</v>
      </c>
      <c r="H28" s="538"/>
      <c r="I28" s="538"/>
      <c r="J28" s="538"/>
      <c r="K28" s="538"/>
      <c r="L28" s="539"/>
      <c r="M28" s="583"/>
      <c r="N28" s="583"/>
      <c r="O28" s="583"/>
      <c r="P28" s="583"/>
      <c r="Q28" s="583"/>
      <c r="R28" s="583"/>
      <c r="S28" s="583"/>
      <c r="T28" s="583"/>
      <c r="U28" s="583"/>
      <c r="V28" s="583"/>
      <c r="W28" s="583"/>
      <c r="X28" s="583"/>
      <c r="Y28" s="583"/>
      <c r="Z28" s="583"/>
      <c r="AA28" s="583"/>
      <c r="AB28" s="584"/>
      <c r="AC28" s="584"/>
      <c r="AD28" s="584"/>
      <c r="AE28" s="584"/>
      <c r="AF28" s="584"/>
      <c r="AG28" s="584"/>
      <c r="AH28" s="584"/>
      <c r="AI28" s="584"/>
      <c r="AJ28" s="584"/>
      <c r="AK28" s="584"/>
      <c r="AL28" s="584"/>
      <c r="AM28" s="584"/>
      <c r="AN28" s="584"/>
      <c r="AO28" s="584"/>
      <c r="AP28" s="584"/>
      <c r="AQ28" s="584"/>
      <c r="AR28" s="584"/>
      <c r="AS28" s="585"/>
    </row>
    <row r="29" spans="1:47" ht="21.25" customHeight="1" x14ac:dyDescent="0.3">
      <c r="C29" s="24"/>
      <c r="D29" s="553"/>
      <c r="E29" s="554"/>
      <c r="F29" s="555"/>
      <c r="G29" s="566" t="s">
        <v>21</v>
      </c>
      <c r="H29" s="538"/>
      <c r="I29" s="538"/>
      <c r="J29" s="538"/>
      <c r="K29" s="538"/>
      <c r="L29" s="539"/>
      <c r="M29" s="586"/>
      <c r="N29" s="583"/>
      <c r="O29" s="583"/>
      <c r="P29" s="583"/>
      <c r="Q29" s="583"/>
      <c r="R29" s="583"/>
      <c r="S29" s="583"/>
      <c r="T29" s="583"/>
      <c r="U29" s="583"/>
      <c r="V29" s="583"/>
      <c r="W29" s="583"/>
      <c r="X29" s="583"/>
      <c r="Y29" s="583"/>
      <c r="Z29" s="583"/>
      <c r="AA29" s="583"/>
      <c r="AB29" s="584"/>
      <c r="AC29" s="584"/>
      <c r="AD29" s="584"/>
      <c r="AE29" s="584"/>
      <c r="AF29" s="584"/>
      <c r="AG29" s="584"/>
      <c r="AH29" s="584"/>
      <c r="AI29" s="584"/>
      <c r="AJ29" s="584"/>
      <c r="AK29" s="584"/>
      <c r="AL29" s="584"/>
      <c r="AM29" s="584"/>
      <c r="AN29" s="584"/>
      <c r="AO29" s="584"/>
      <c r="AP29" s="584"/>
      <c r="AQ29" s="584"/>
      <c r="AR29" s="584"/>
      <c r="AS29" s="585"/>
    </row>
    <row r="30" spans="1:47" ht="21.25" customHeight="1" x14ac:dyDescent="0.3">
      <c r="C30" s="24"/>
      <c r="D30" s="553"/>
      <c r="E30" s="554"/>
      <c r="F30" s="555"/>
      <c r="G30" s="566" t="s">
        <v>22</v>
      </c>
      <c r="H30" s="538"/>
      <c r="I30" s="538"/>
      <c r="J30" s="538"/>
      <c r="K30" s="538"/>
      <c r="L30" s="539"/>
      <c r="M30" s="567"/>
      <c r="N30" s="568"/>
      <c r="O30" s="568"/>
      <c r="P30" s="568"/>
      <c r="Q30" s="568"/>
      <c r="R30" s="568"/>
      <c r="S30" s="579"/>
      <c r="T30" s="532" t="s">
        <v>23</v>
      </c>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c r="AQ30" s="533"/>
      <c r="AR30" s="533"/>
      <c r="AS30" s="580"/>
    </row>
    <row r="31" spans="1:47" ht="21.25" customHeight="1" x14ac:dyDescent="0.3">
      <c r="C31" s="24"/>
      <c r="D31" s="553"/>
      <c r="E31" s="554"/>
      <c r="F31" s="555"/>
      <c r="G31" s="566" t="s">
        <v>24</v>
      </c>
      <c r="H31" s="538"/>
      <c r="I31" s="538"/>
      <c r="J31" s="538"/>
      <c r="K31" s="538"/>
      <c r="L31" s="539"/>
      <c r="M31" s="567"/>
      <c r="N31" s="568"/>
      <c r="O31" s="568"/>
      <c r="P31" s="568"/>
      <c r="Q31" s="568"/>
      <c r="R31" s="568"/>
      <c r="S31" s="579"/>
      <c r="T31" s="566"/>
      <c r="U31" s="581"/>
      <c r="V31" s="581"/>
      <c r="W31" s="581"/>
      <c r="X31" s="581"/>
      <c r="Y31" s="581"/>
      <c r="Z31" s="581"/>
      <c r="AA31" s="581"/>
      <c r="AB31" s="581"/>
      <c r="AC31" s="581"/>
      <c r="AD31" s="581"/>
      <c r="AE31" s="581"/>
      <c r="AF31" s="581"/>
      <c r="AG31" s="581"/>
      <c r="AH31" s="581"/>
      <c r="AI31" s="581"/>
      <c r="AJ31" s="581"/>
      <c r="AK31" s="581"/>
      <c r="AL31" s="581"/>
      <c r="AM31" s="581"/>
      <c r="AN31" s="581"/>
      <c r="AO31" s="581"/>
      <c r="AP31" s="581"/>
      <c r="AQ31" s="581"/>
      <c r="AR31" s="581"/>
      <c r="AS31" s="582"/>
    </row>
    <row r="32" spans="1:47" ht="21.25" customHeight="1" x14ac:dyDescent="0.3">
      <c r="C32" s="24"/>
      <c r="D32" s="553"/>
      <c r="E32" s="554"/>
      <c r="F32" s="555"/>
      <c r="G32" s="566" t="s">
        <v>25</v>
      </c>
      <c r="H32" s="538"/>
      <c r="I32" s="538"/>
      <c r="J32" s="538"/>
      <c r="K32" s="538"/>
      <c r="L32" s="539"/>
      <c r="M32" s="567"/>
      <c r="N32" s="568"/>
      <c r="O32" s="568"/>
      <c r="P32" s="568"/>
      <c r="Q32" s="568"/>
      <c r="R32" s="568"/>
      <c r="S32" s="568"/>
      <c r="T32" s="568"/>
      <c r="U32" s="568"/>
      <c r="V32" s="568"/>
      <c r="W32" s="568"/>
      <c r="X32" s="568"/>
      <c r="Y32" s="568"/>
      <c r="Z32" s="568"/>
      <c r="AA32" s="568"/>
      <c r="AB32" s="568"/>
      <c r="AC32" s="568"/>
      <c r="AD32" s="568"/>
      <c r="AE32" s="568"/>
      <c r="AF32" s="568"/>
      <c r="AG32" s="568"/>
      <c r="AH32" s="568"/>
      <c r="AI32" s="568"/>
      <c r="AJ32" s="568"/>
      <c r="AK32" s="568"/>
      <c r="AL32" s="568"/>
      <c r="AM32" s="568"/>
      <c r="AN32" s="568"/>
      <c r="AO32" s="568"/>
      <c r="AP32" s="568"/>
      <c r="AQ32" s="568"/>
      <c r="AR32" s="568"/>
      <c r="AS32" s="569"/>
    </row>
    <row r="33" spans="2:47" ht="21.25" customHeight="1" x14ac:dyDescent="0.3">
      <c r="C33" s="24"/>
      <c r="D33" s="618" t="s">
        <v>26</v>
      </c>
      <c r="E33" s="619"/>
      <c r="F33" s="620"/>
      <c r="G33" s="566" t="s">
        <v>27</v>
      </c>
      <c r="H33" s="538"/>
      <c r="I33" s="538"/>
      <c r="J33" s="538"/>
      <c r="K33" s="538"/>
      <c r="L33" s="539"/>
      <c r="M33" s="586"/>
      <c r="N33" s="583"/>
      <c r="O33" s="583"/>
      <c r="P33" s="583"/>
      <c r="Q33" s="583"/>
      <c r="R33" s="583"/>
      <c r="S33" s="583"/>
      <c r="T33" s="583"/>
      <c r="U33" s="583"/>
      <c r="V33" s="583"/>
      <c r="W33" s="583"/>
      <c r="X33" s="583"/>
      <c r="Y33" s="583"/>
      <c r="Z33" s="583"/>
      <c r="AA33" s="583"/>
      <c r="AB33" s="584"/>
      <c r="AC33" s="584"/>
      <c r="AD33" s="584"/>
      <c r="AE33" s="584"/>
      <c r="AF33" s="584"/>
      <c r="AG33" s="584"/>
      <c r="AH33" s="584"/>
      <c r="AI33" s="584"/>
      <c r="AJ33" s="584"/>
      <c r="AK33" s="584"/>
      <c r="AL33" s="584"/>
      <c r="AM33" s="584"/>
      <c r="AN33" s="584"/>
      <c r="AO33" s="584"/>
      <c r="AP33" s="584"/>
      <c r="AQ33" s="584"/>
      <c r="AR33" s="584"/>
      <c r="AS33" s="585"/>
    </row>
    <row r="34" spans="2:47" ht="21.25" customHeight="1" x14ac:dyDescent="0.3">
      <c r="C34" s="24"/>
      <c r="D34" s="553"/>
      <c r="E34" s="554"/>
      <c r="F34" s="555"/>
      <c r="G34" s="566" t="s">
        <v>28</v>
      </c>
      <c r="H34" s="538"/>
      <c r="I34" s="538"/>
      <c r="J34" s="538"/>
      <c r="K34" s="538"/>
      <c r="L34" s="539"/>
      <c r="M34" s="586"/>
      <c r="N34" s="583"/>
      <c r="O34" s="583"/>
      <c r="P34" s="583"/>
      <c r="Q34" s="583"/>
      <c r="R34" s="583"/>
      <c r="S34" s="583"/>
      <c r="T34" s="583"/>
      <c r="U34" s="583"/>
      <c r="V34" s="583"/>
      <c r="W34" s="583"/>
      <c r="X34" s="583"/>
      <c r="Y34" s="583"/>
      <c r="Z34" s="583"/>
      <c r="AA34" s="583"/>
      <c r="AB34" s="584"/>
      <c r="AC34" s="587"/>
      <c r="AD34" s="587"/>
      <c r="AE34" s="587"/>
      <c r="AF34" s="587"/>
      <c r="AG34" s="587"/>
      <c r="AH34" s="587"/>
      <c r="AI34" s="587"/>
      <c r="AJ34" s="587"/>
      <c r="AK34" s="587"/>
      <c r="AL34" s="587"/>
      <c r="AM34" s="587"/>
      <c r="AN34" s="587"/>
      <c r="AO34" s="587"/>
      <c r="AP34" s="587"/>
      <c r="AQ34" s="587"/>
      <c r="AR34" s="587"/>
      <c r="AS34" s="588"/>
    </row>
    <row r="35" spans="2:47" ht="21.25" customHeight="1" x14ac:dyDescent="0.3">
      <c r="C35" s="24"/>
      <c r="D35" s="553"/>
      <c r="E35" s="554"/>
      <c r="F35" s="555"/>
      <c r="G35" s="566" t="s">
        <v>29</v>
      </c>
      <c r="H35" s="538"/>
      <c r="I35" s="538"/>
      <c r="J35" s="538"/>
      <c r="K35" s="538"/>
      <c r="L35" s="539"/>
      <c r="M35" s="586"/>
      <c r="N35" s="583"/>
      <c r="O35" s="583"/>
      <c r="P35" s="583"/>
      <c r="Q35" s="583"/>
      <c r="R35" s="583"/>
      <c r="S35" s="583"/>
      <c r="T35" s="583"/>
      <c r="U35" s="583"/>
      <c r="V35" s="583"/>
      <c r="W35" s="583"/>
      <c r="X35" s="583"/>
      <c r="Y35" s="583"/>
      <c r="Z35" s="583"/>
      <c r="AA35" s="583"/>
      <c r="AB35" s="584"/>
      <c r="AC35" s="587"/>
      <c r="AD35" s="587"/>
      <c r="AE35" s="587"/>
      <c r="AF35" s="587"/>
      <c r="AG35" s="587"/>
      <c r="AH35" s="587"/>
      <c r="AI35" s="587"/>
      <c r="AJ35" s="587"/>
      <c r="AK35" s="587"/>
      <c r="AL35" s="587"/>
      <c r="AM35" s="587"/>
      <c r="AN35" s="587"/>
      <c r="AO35" s="587"/>
      <c r="AP35" s="587"/>
      <c r="AQ35" s="587"/>
      <c r="AR35" s="587"/>
      <c r="AS35" s="588"/>
    </row>
    <row r="36" spans="2:47" ht="21.25" customHeight="1" x14ac:dyDescent="0.3">
      <c r="C36" s="24"/>
      <c r="D36" s="553"/>
      <c r="E36" s="554"/>
      <c r="F36" s="555"/>
      <c r="G36" s="566" t="s">
        <v>30</v>
      </c>
      <c r="H36" s="538"/>
      <c r="I36" s="538"/>
      <c r="J36" s="538"/>
      <c r="K36" s="538"/>
      <c r="L36" s="539"/>
      <c r="M36" s="567"/>
      <c r="N36" s="568"/>
      <c r="O36" s="568"/>
      <c r="P36" s="568"/>
      <c r="Q36" s="568"/>
      <c r="R36" s="568"/>
      <c r="S36" s="568"/>
      <c r="T36" s="568"/>
      <c r="U36" s="568"/>
      <c r="V36" s="568"/>
      <c r="W36" s="568"/>
      <c r="X36" s="568"/>
      <c r="Y36" s="568"/>
      <c r="Z36" s="568"/>
      <c r="AA36" s="579"/>
      <c r="AB36" s="566"/>
      <c r="AC36" s="581"/>
      <c r="AD36" s="581"/>
      <c r="AE36" s="581"/>
      <c r="AF36" s="581"/>
      <c r="AG36" s="581"/>
      <c r="AH36" s="581"/>
      <c r="AI36" s="581"/>
      <c r="AJ36" s="581"/>
      <c r="AK36" s="581"/>
      <c r="AL36" s="581"/>
      <c r="AM36" s="581"/>
      <c r="AN36" s="581"/>
      <c r="AO36" s="581"/>
      <c r="AP36" s="581"/>
      <c r="AQ36" s="581"/>
      <c r="AR36" s="581"/>
      <c r="AS36" s="582"/>
    </row>
    <row r="37" spans="2:47" ht="21.25" customHeight="1" x14ac:dyDescent="0.3">
      <c r="C37" s="24"/>
      <c r="D37" s="553"/>
      <c r="E37" s="554"/>
      <c r="F37" s="555"/>
      <c r="G37" s="566" t="s">
        <v>31</v>
      </c>
      <c r="H37" s="538"/>
      <c r="I37" s="538"/>
      <c r="J37" s="538"/>
      <c r="K37" s="538"/>
      <c r="L37" s="539"/>
      <c r="M37" s="621"/>
      <c r="N37" s="583"/>
      <c r="O37" s="583"/>
      <c r="P37" s="583"/>
      <c r="Q37" s="583"/>
      <c r="R37" s="583"/>
      <c r="S37" s="583"/>
      <c r="T37" s="583"/>
      <c r="U37" s="583"/>
      <c r="V37" s="583"/>
      <c r="W37" s="583"/>
      <c r="X37" s="583"/>
      <c r="Y37" s="583"/>
      <c r="Z37" s="583"/>
      <c r="AA37" s="583"/>
      <c r="AB37" s="584"/>
      <c r="AC37" s="587"/>
      <c r="AD37" s="587"/>
      <c r="AE37" s="587"/>
      <c r="AF37" s="587"/>
      <c r="AG37" s="587"/>
      <c r="AH37" s="587"/>
      <c r="AI37" s="587"/>
      <c r="AJ37" s="587"/>
      <c r="AK37" s="587"/>
      <c r="AL37" s="587"/>
      <c r="AM37" s="587"/>
      <c r="AN37" s="587"/>
      <c r="AO37" s="587"/>
      <c r="AP37" s="587"/>
      <c r="AQ37" s="587"/>
      <c r="AR37" s="587"/>
      <c r="AS37" s="588"/>
    </row>
    <row r="38" spans="2:47" ht="21.25" customHeight="1" x14ac:dyDescent="0.3">
      <c r="C38" s="24"/>
      <c r="D38" s="553"/>
      <c r="E38" s="554"/>
      <c r="F38" s="555"/>
      <c r="G38" s="566" t="s">
        <v>32</v>
      </c>
      <c r="H38" s="581"/>
      <c r="I38" s="581"/>
      <c r="J38" s="581"/>
      <c r="K38" s="581"/>
      <c r="L38" s="610"/>
      <c r="M38" s="567"/>
      <c r="N38" s="568"/>
      <c r="O38" s="568"/>
      <c r="P38" s="568"/>
      <c r="Q38" s="568"/>
      <c r="R38" s="568"/>
      <c r="S38" s="579"/>
      <c r="T38" s="611" t="s">
        <v>33</v>
      </c>
      <c r="U38" s="612"/>
      <c r="V38" s="612"/>
      <c r="W38" s="612"/>
      <c r="X38" s="612"/>
      <c r="Y38" s="612"/>
      <c r="Z38" s="612"/>
      <c r="AA38" s="612"/>
      <c r="AB38" s="612"/>
      <c r="AC38" s="612"/>
      <c r="AD38" s="612"/>
      <c r="AE38" s="612"/>
      <c r="AF38" s="612"/>
      <c r="AG38" s="612"/>
      <c r="AH38" s="612"/>
      <c r="AI38" s="612"/>
      <c r="AJ38" s="612"/>
      <c r="AK38" s="612"/>
      <c r="AL38" s="612"/>
      <c r="AM38" s="612"/>
      <c r="AN38" s="612"/>
      <c r="AO38" s="612"/>
      <c r="AP38" s="612"/>
      <c r="AQ38" s="612"/>
      <c r="AR38" s="612"/>
      <c r="AS38" s="613"/>
    </row>
    <row r="39" spans="2:47" ht="21.25" customHeight="1" x14ac:dyDescent="0.3">
      <c r="C39" s="25"/>
      <c r="D39" s="553"/>
      <c r="E39" s="554"/>
      <c r="F39" s="555"/>
      <c r="G39" s="614" t="s">
        <v>34</v>
      </c>
      <c r="H39" s="574"/>
      <c r="I39" s="574"/>
      <c r="J39" s="574"/>
      <c r="K39" s="574"/>
      <c r="L39" s="575"/>
      <c r="M39" s="615"/>
      <c r="N39" s="616"/>
      <c r="O39" s="616"/>
      <c r="P39" s="616"/>
      <c r="Q39" s="616"/>
      <c r="R39" s="616"/>
      <c r="S39" s="617"/>
      <c r="T39" s="611" t="s">
        <v>33</v>
      </c>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3"/>
    </row>
    <row r="40" spans="2:47" ht="21.25" customHeight="1" thickBot="1" x14ac:dyDescent="0.35">
      <c r="C40" s="26"/>
      <c r="D40" s="589" t="s">
        <v>35</v>
      </c>
      <c r="E40" s="590"/>
      <c r="F40" s="590"/>
      <c r="G40" s="590"/>
      <c r="H40" s="590"/>
      <c r="I40" s="590"/>
      <c r="J40" s="590"/>
      <c r="K40" s="590"/>
      <c r="L40" s="591"/>
      <c r="M40" s="592"/>
      <c r="N40" s="593"/>
      <c r="O40" s="593"/>
      <c r="P40" s="593"/>
      <c r="Q40" s="593"/>
      <c r="R40" s="593"/>
      <c r="S40" s="594"/>
      <c r="T40" s="595" t="s">
        <v>36</v>
      </c>
      <c r="U40" s="595"/>
      <c r="V40" s="595"/>
      <c r="W40" s="595"/>
      <c r="X40" s="595"/>
      <c r="Y40" s="595"/>
      <c r="Z40" s="595"/>
      <c r="AA40" s="595"/>
      <c r="AB40" s="595"/>
      <c r="AC40" s="595"/>
      <c r="AD40" s="595"/>
      <c r="AE40" s="595"/>
      <c r="AF40" s="595"/>
      <c r="AG40" s="595"/>
      <c r="AH40" s="595"/>
      <c r="AI40" s="595"/>
      <c r="AJ40" s="595"/>
      <c r="AK40" s="595"/>
      <c r="AL40" s="595"/>
      <c r="AM40" s="595"/>
      <c r="AN40" s="595"/>
      <c r="AO40" s="595"/>
      <c r="AP40" s="595"/>
      <c r="AQ40" s="595"/>
      <c r="AR40" s="595"/>
      <c r="AS40" s="596"/>
    </row>
    <row r="41" spans="2:47" ht="21.25" hidden="1" customHeight="1" x14ac:dyDescent="0.3">
      <c r="C41" s="597" t="s">
        <v>838</v>
      </c>
      <c r="D41" s="598"/>
      <c r="E41" s="598"/>
      <c r="F41" s="598"/>
      <c r="G41" s="598"/>
      <c r="H41" s="598"/>
      <c r="I41" s="598"/>
      <c r="J41" s="598"/>
      <c r="K41" s="598"/>
      <c r="L41" s="598"/>
      <c r="M41" s="598"/>
      <c r="N41" s="598"/>
      <c r="O41" s="598"/>
      <c r="P41" s="598"/>
      <c r="Q41" s="598"/>
      <c r="R41" s="598"/>
      <c r="S41" s="598"/>
      <c r="T41" s="598"/>
      <c r="U41" s="598"/>
      <c r="V41" s="598"/>
      <c r="W41" s="598"/>
      <c r="X41" s="598"/>
      <c r="Y41" s="598"/>
      <c r="Z41" s="598"/>
      <c r="AA41" s="598"/>
      <c r="AB41" s="598"/>
      <c r="AC41" s="598"/>
      <c r="AD41" s="598"/>
      <c r="AE41" s="598"/>
      <c r="AF41" s="598"/>
      <c r="AG41" s="598"/>
      <c r="AH41" s="598"/>
      <c r="AI41" s="598"/>
      <c r="AJ41" s="598"/>
      <c r="AK41" s="598"/>
      <c r="AL41" s="598"/>
      <c r="AM41" s="598"/>
      <c r="AN41" s="598"/>
      <c r="AO41" s="598"/>
      <c r="AP41" s="598"/>
      <c r="AQ41" s="598"/>
      <c r="AR41" s="598"/>
      <c r="AS41" s="599"/>
    </row>
    <row r="42" spans="2:47" ht="21.25" hidden="1" customHeight="1" x14ac:dyDescent="0.3">
      <c r="C42" s="600"/>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601"/>
      <c r="AM42" s="601"/>
      <c r="AN42" s="601"/>
      <c r="AO42" s="601"/>
      <c r="AP42" s="601"/>
      <c r="AQ42" s="601"/>
      <c r="AR42" s="601"/>
      <c r="AS42" s="602"/>
    </row>
    <row r="43" spans="2:47" ht="21.25" customHeight="1" x14ac:dyDescent="0.3">
      <c r="C43" s="27"/>
      <c r="D43" s="27"/>
      <c r="E43" s="27"/>
      <c r="F43" s="27"/>
      <c r="G43" s="28"/>
      <c r="H43" s="28"/>
      <c r="I43" s="16"/>
      <c r="J43" s="19"/>
      <c r="K43" s="19"/>
      <c r="L43" s="19"/>
      <c r="M43" s="19"/>
      <c r="N43" s="19"/>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row>
    <row r="44" spans="2:47" ht="21.25" customHeight="1" thickBot="1" x14ac:dyDescent="0.35">
      <c r="B44" s="20" t="s">
        <v>37</v>
      </c>
      <c r="C44" s="27"/>
      <c r="D44" s="27"/>
      <c r="E44" s="27"/>
      <c r="F44" s="27"/>
      <c r="G44" s="28"/>
      <c r="H44" s="28"/>
      <c r="I44" s="16"/>
      <c r="J44" s="19"/>
      <c r="K44" s="19"/>
      <c r="L44" s="19"/>
      <c r="M44" s="19"/>
      <c r="N44" s="19"/>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row>
    <row r="45" spans="2:47" ht="21.25" customHeight="1" x14ac:dyDescent="0.3">
      <c r="B45" s="20"/>
      <c r="C45" s="603" t="s">
        <v>38</v>
      </c>
      <c r="D45" s="604"/>
      <c r="E45" s="604"/>
      <c r="F45" s="604"/>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c r="AG45" s="604"/>
      <c r="AH45" s="604"/>
      <c r="AI45" s="604"/>
      <c r="AJ45" s="604"/>
      <c r="AK45" s="604"/>
      <c r="AL45" s="604"/>
      <c r="AM45" s="604"/>
      <c r="AN45" s="604"/>
      <c r="AO45" s="604"/>
      <c r="AP45" s="604"/>
      <c r="AQ45" s="604"/>
      <c r="AR45" s="604"/>
      <c r="AS45" s="605"/>
      <c r="AT45" s="16"/>
      <c r="AU45" s="16"/>
    </row>
    <row r="46" spans="2:47" ht="21.25" customHeight="1" x14ac:dyDescent="0.3">
      <c r="C46" s="25"/>
      <c r="D46" s="556" t="s">
        <v>39</v>
      </c>
      <c r="E46" s="606"/>
      <c r="F46" s="606"/>
      <c r="G46" s="606"/>
      <c r="H46" s="606"/>
      <c r="I46" s="606"/>
      <c r="J46" s="606"/>
      <c r="K46" s="606"/>
      <c r="L46" s="607"/>
      <c r="M46" s="608"/>
      <c r="N46" s="609"/>
      <c r="O46" s="609"/>
      <c r="P46" s="609"/>
      <c r="Q46" s="609"/>
      <c r="R46" s="609"/>
      <c r="S46" s="609"/>
      <c r="T46" s="566"/>
      <c r="U46" s="581"/>
      <c r="V46" s="581"/>
      <c r="W46" s="581"/>
      <c r="X46" s="581"/>
      <c r="Y46" s="581"/>
      <c r="Z46" s="581"/>
      <c r="AA46" s="581"/>
      <c r="AB46" s="581"/>
      <c r="AC46" s="581"/>
      <c r="AD46" s="581"/>
      <c r="AE46" s="581"/>
      <c r="AF46" s="581"/>
      <c r="AG46" s="581"/>
      <c r="AH46" s="581"/>
      <c r="AI46" s="581"/>
      <c r="AJ46" s="581"/>
      <c r="AK46" s="581"/>
      <c r="AL46" s="581"/>
      <c r="AM46" s="581"/>
      <c r="AN46" s="581"/>
      <c r="AO46" s="581"/>
      <c r="AP46" s="581"/>
      <c r="AQ46" s="581"/>
      <c r="AR46" s="581"/>
      <c r="AS46" s="582"/>
    </row>
    <row r="47" spans="2:47" ht="21.25" customHeight="1" x14ac:dyDescent="0.3">
      <c r="C47" s="24"/>
      <c r="D47" s="618" t="s">
        <v>16</v>
      </c>
      <c r="E47" s="619"/>
      <c r="F47" s="620"/>
      <c r="G47" s="566" t="s">
        <v>17</v>
      </c>
      <c r="H47" s="538"/>
      <c r="I47" s="538"/>
      <c r="J47" s="538"/>
      <c r="K47" s="538"/>
      <c r="L47" s="539"/>
      <c r="M47" s="583"/>
      <c r="N47" s="583"/>
      <c r="O47" s="583"/>
      <c r="P47" s="583"/>
      <c r="Q47" s="583"/>
      <c r="R47" s="583"/>
      <c r="S47" s="583"/>
      <c r="T47" s="562" t="str" cm="1">
        <f t="array" ref="T47">IF(M47&lt;&gt;"",IF(LEN(M47)=13,IF(9-MOD(SUMPRODUCT(MID(TEXT(MID(M47,2,12),"0000000000000″"),{2,3,4,5,6,7,8,9,10,11,12,13},1)*{2,1,2,1,2,1,2,1,2,1,2,1}),9)=_xlfn.NUMBERVALUE(MID(M47,1,1)),"","エラー"),"エラー"),"")</f>
        <v/>
      </c>
      <c r="U47" s="563"/>
      <c r="V47" s="563"/>
      <c r="W47" s="563"/>
      <c r="X47" s="564"/>
      <c r="Y47" s="564"/>
      <c r="Z47" s="564"/>
      <c r="AA47" s="564"/>
      <c r="AB47" s="564"/>
      <c r="AC47" s="564"/>
      <c r="AD47" s="564"/>
      <c r="AE47" s="564"/>
      <c r="AF47" s="564"/>
      <c r="AG47" s="564"/>
      <c r="AH47" s="564"/>
      <c r="AI47" s="564"/>
      <c r="AJ47" s="564"/>
      <c r="AK47" s="564"/>
      <c r="AL47" s="564"/>
      <c r="AM47" s="564"/>
      <c r="AN47" s="564"/>
      <c r="AO47" s="564"/>
      <c r="AP47" s="564"/>
      <c r="AQ47" s="564"/>
      <c r="AR47" s="564"/>
      <c r="AS47" s="565"/>
    </row>
    <row r="48" spans="2:47" ht="21.25" customHeight="1" x14ac:dyDescent="0.3">
      <c r="C48" s="24"/>
      <c r="D48" s="553"/>
      <c r="E48" s="554"/>
      <c r="F48" s="555"/>
      <c r="G48" s="566" t="s">
        <v>18</v>
      </c>
      <c r="H48" s="538"/>
      <c r="I48" s="538"/>
      <c r="J48" s="538"/>
      <c r="K48" s="538"/>
      <c r="L48" s="539"/>
      <c r="M48" s="622"/>
      <c r="N48" s="568"/>
      <c r="O48" s="568"/>
      <c r="P48" s="568"/>
      <c r="Q48" s="568"/>
      <c r="R48" s="568"/>
      <c r="S48" s="568"/>
      <c r="T48" s="568"/>
      <c r="U48" s="568"/>
      <c r="V48" s="568"/>
      <c r="W48" s="568"/>
      <c r="X48" s="568"/>
      <c r="Y48" s="568"/>
      <c r="Z48" s="568"/>
      <c r="AA48" s="568"/>
      <c r="AB48" s="568"/>
      <c r="AC48" s="568"/>
      <c r="AD48" s="568"/>
      <c r="AE48" s="568"/>
      <c r="AF48" s="568"/>
      <c r="AG48" s="568"/>
      <c r="AH48" s="568"/>
      <c r="AI48" s="568"/>
      <c r="AJ48" s="568"/>
      <c r="AK48" s="568"/>
      <c r="AL48" s="568"/>
      <c r="AM48" s="568"/>
      <c r="AN48" s="568"/>
      <c r="AO48" s="568"/>
      <c r="AP48" s="568"/>
      <c r="AQ48" s="568"/>
      <c r="AR48" s="568"/>
      <c r="AS48" s="569"/>
    </row>
    <row r="49" spans="3:47" ht="21.25" customHeight="1" x14ac:dyDescent="0.3">
      <c r="C49" s="24"/>
      <c r="D49" s="553"/>
      <c r="E49" s="554"/>
      <c r="F49" s="555"/>
      <c r="G49" s="566" t="s">
        <v>19</v>
      </c>
      <c r="H49" s="538"/>
      <c r="I49" s="538"/>
      <c r="J49" s="538"/>
      <c r="K49" s="538"/>
      <c r="L49" s="539"/>
      <c r="M49" s="622"/>
      <c r="N49" s="568"/>
      <c r="O49" s="568"/>
      <c r="P49" s="568"/>
      <c r="Q49" s="568"/>
      <c r="R49" s="568"/>
      <c r="S49" s="568"/>
      <c r="T49" s="568"/>
      <c r="U49" s="568"/>
      <c r="V49" s="568"/>
      <c r="W49" s="568"/>
      <c r="X49" s="568"/>
      <c r="Y49" s="568"/>
      <c r="Z49" s="568"/>
      <c r="AA49" s="568"/>
      <c r="AB49" s="568"/>
      <c r="AC49" s="568"/>
      <c r="AD49" s="568"/>
      <c r="AE49" s="568"/>
      <c r="AF49" s="568"/>
      <c r="AG49" s="568"/>
      <c r="AH49" s="568"/>
      <c r="AI49" s="568"/>
      <c r="AJ49" s="568"/>
      <c r="AK49" s="568"/>
      <c r="AL49" s="568"/>
      <c r="AM49" s="568"/>
      <c r="AN49" s="568"/>
      <c r="AO49" s="568"/>
      <c r="AP49" s="568"/>
      <c r="AQ49" s="568"/>
      <c r="AR49" s="568"/>
      <c r="AS49" s="569"/>
    </row>
    <row r="50" spans="3:47" ht="21.25" customHeight="1" x14ac:dyDescent="0.3">
      <c r="C50" s="24"/>
      <c r="D50" s="553"/>
      <c r="E50" s="554"/>
      <c r="F50" s="555"/>
      <c r="G50" s="566" t="s">
        <v>20</v>
      </c>
      <c r="H50" s="538"/>
      <c r="I50" s="538"/>
      <c r="J50" s="538"/>
      <c r="K50" s="538"/>
      <c r="L50" s="539"/>
      <c r="M50" s="583"/>
      <c r="N50" s="583"/>
      <c r="O50" s="583"/>
      <c r="P50" s="583"/>
      <c r="Q50" s="583"/>
      <c r="R50" s="583"/>
      <c r="S50" s="583"/>
      <c r="T50" s="583"/>
      <c r="U50" s="583"/>
      <c r="V50" s="583"/>
      <c r="W50" s="583"/>
      <c r="X50" s="583"/>
      <c r="Y50" s="583"/>
      <c r="Z50" s="583"/>
      <c r="AA50" s="583"/>
      <c r="AB50" s="584"/>
      <c r="AC50" s="587"/>
      <c r="AD50" s="587"/>
      <c r="AE50" s="587"/>
      <c r="AF50" s="587"/>
      <c r="AG50" s="587"/>
      <c r="AH50" s="587"/>
      <c r="AI50" s="587"/>
      <c r="AJ50" s="587"/>
      <c r="AK50" s="587"/>
      <c r="AL50" s="587"/>
      <c r="AM50" s="587"/>
      <c r="AN50" s="587"/>
      <c r="AO50" s="587"/>
      <c r="AP50" s="587"/>
      <c r="AQ50" s="587"/>
      <c r="AR50" s="587"/>
      <c r="AS50" s="588"/>
    </row>
    <row r="51" spans="3:47" ht="21.25" customHeight="1" x14ac:dyDescent="0.3">
      <c r="C51" s="24"/>
      <c r="D51" s="553"/>
      <c r="E51" s="554"/>
      <c r="F51" s="555"/>
      <c r="G51" s="566" t="s">
        <v>21</v>
      </c>
      <c r="H51" s="538"/>
      <c r="I51" s="538"/>
      <c r="J51" s="538"/>
      <c r="K51" s="538"/>
      <c r="L51" s="539"/>
      <c r="M51" s="583"/>
      <c r="N51" s="583"/>
      <c r="O51" s="583"/>
      <c r="P51" s="583"/>
      <c r="Q51" s="583"/>
      <c r="R51" s="583"/>
      <c r="S51" s="583"/>
      <c r="T51" s="583"/>
      <c r="U51" s="583"/>
      <c r="V51" s="583"/>
      <c r="W51" s="583"/>
      <c r="X51" s="583"/>
      <c r="Y51" s="583"/>
      <c r="Z51" s="583"/>
      <c r="AA51" s="583"/>
      <c r="AB51" s="584"/>
      <c r="AC51" s="587"/>
      <c r="AD51" s="587"/>
      <c r="AE51" s="587"/>
      <c r="AF51" s="587"/>
      <c r="AG51" s="587"/>
      <c r="AH51" s="587"/>
      <c r="AI51" s="587"/>
      <c r="AJ51" s="587"/>
      <c r="AK51" s="587"/>
      <c r="AL51" s="587"/>
      <c r="AM51" s="587"/>
      <c r="AN51" s="587"/>
      <c r="AO51" s="587"/>
      <c r="AP51" s="587"/>
      <c r="AQ51" s="587"/>
      <c r="AR51" s="587"/>
      <c r="AS51" s="588"/>
    </row>
    <row r="52" spans="3:47" ht="21.25" customHeight="1" x14ac:dyDescent="0.3">
      <c r="C52" s="24"/>
      <c r="D52" s="553"/>
      <c r="E52" s="554"/>
      <c r="F52" s="555"/>
      <c r="G52" s="566" t="s">
        <v>22</v>
      </c>
      <c r="H52" s="538"/>
      <c r="I52" s="538"/>
      <c r="J52" s="538"/>
      <c r="K52" s="538"/>
      <c r="L52" s="539"/>
      <c r="M52" s="622"/>
      <c r="N52" s="568"/>
      <c r="O52" s="568"/>
      <c r="P52" s="568"/>
      <c r="Q52" s="568"/>
      <c r="R52" s="568"/>
      <c r="S52" s="579"/>
      <c r="T52" s="532" t="s">
        <v>23</v>
      </c>
      <c r="U52" s="533"/>
      <c r="V52" s="533"/>
      <c r="W52" s="533"/>
      <c r="X52" s="533"/>
      <c r="Y52" s="533"/>
      <c r="Z52" s="533"/>
      <c r="AA52" s="533"/>
      <c r="AB52" s="533"/>
      <c r="AC52" s="533"/>
      <c r="AD52" s="533"/>
      <c r="AE52" s="533"/>
      <c r="AF52" s="533"/>
      <c r="AG52" s="533"/>
      <c r="AH52" s="533"/>
      <c r="AI52" s="533"/>
      <c r="AJ52" s="533"/>
      <c r="AK52" s="533"/>
      <c r="AL52" s="533"/>
      <c r="AM52" s="533"/>
      <c r="AN52" s="533"/>
      <c r="AO52" s="533"/>
      <c r="AP52" s="533"/>
      <c r="AQ52" s="533"/>
      <c r="AR52" s="533"/>
      <c r="AS52" s="580"/>
    </row>
    <row r="53" spans="3:47" ht="21.25" customHeight="1" x14ac:dyDescent="0.3">
      <c r="C53" s="24"/>
      <c r="D53" s="553"/>
      <c r="E53" s="554"/>
      <c r="F53" s="555"/>
      <c r="G53" s="566" t="s">
        <v>24</v>
      </c>
      <c r="H53" s="538"/>
      <c r="I53" s="538"/>
      <c r="J53" s="538"/>
      <c r="K53" s="538"/>
      <c r="L53" s="539"/>
      <c r="M53" s="622"/>
      <c r="N53" s="568"/>
      <c r="O53" s="568"/>
      <c r="P53" s="568"/>
      <c r="Q53" s="568"/>
      <c r="R53" s="568"/>
      <c r="S53" s="579"/>
      <c r="T53" s="566"/>
      <c r="U53" s="581"/>
      <c r="V53" s="581"/>
      <c r="W53" s="581"/>
      <c r="X53" s="581"/>
      <c r="Y53" s="581"/>
      <c r="Z53" s="581"/>
      <c r="AA53" s="581"/>
      <c r="AB53" s="581"/>
      <c r="AC53" s="581"/>
      <c r="AD53" s="581"/>
      <c r="AE53" s="581"/>
      <c r="AF53" s="581"/>
      <c r="AG53" s="581"/>
      <c r="AH53" s="581"/>
      <c r="AI53" s="581"/>
      <c r="AJ53" s="581"/>
      <c r="AK53" s="581"/>
      <c r="AL53" s="581"/>
      <c r="AM53" s="581"/>
      <c r="AN53" s="581"/>
      <c r="AO53" s="581"/>
      <c r="AP53" s="581"/>
      <c r="AQ53" s="581"/>
      <c r="AR53" s="581"/>
      <c r="AS53" s="582"/>
    </row>
    <row r="54" spans="3:47" ht="21.25" customHeight="1" x14ac:dyDescent="0.3">
      <c r="C54" s="24"/>
      <c r="D54" s="623"/>
      <c r="E54" s="624"/>
      <c r="F54" s="625"/>
      <c r="G54" s="566" t="s">
        <v>25</v>
      </c>
      <c r="H54" s="538"/>
      <c r="I54" s="538"/>
      <c r="J54" s="538"/>
      <c r="K54" s="538"/>
      <c r="L54" s="539"/>
      <c r="M54" s="626"/>
      <c r="N54" s="627"/>
      <c r="O54" s="627"/>
      <c r="P54" s="627"/>
      <c r="Q54" s="627"/>
      <c r="R54" s="627"/>
      <c r="S54" s="627"/>
      <c r="T54" s="627"/>
      <c r="U54" s="627"/>
      <c r="V54" s="627"/>
      <c r="W54" s="627"/>
      <c r="X54" s="627"/>
      <c r="Y54" s="627"/>
      <c r="Z54" s="627"/>
      <c r="AA54" s="627"/>
      <c r="AB54" s="627"/>
      <c r="AC54" s="627"/>
      <c r="AD54" s="627"/>
      <c r="AE54" s="627"/>
      <c r="AF54" s="627"/>
      <c r="AG54" s="627"/>
      <c r="AH54" s="627"/>
      <c r="AI54" s="627"/>
      <c r="AJ54" s="627"/>
      <c r="AK54" s="627"/>
      <c r="AL54" s="627"/>
      <c r="AM54" s="627"/>
      <c r="AN54" s="627"/>
      <c r="AO54" s="627"/>
      <c r="AP54" s="627"/>
      <c r="AQ54" s="627"/>
      <c r="AR54" s="627"/>
      <c r="AS54" s="628"/>
    </row>
    <row r="55" spans="3:47" ht="21.25" customHeight="1" x14ac:dyDescent="0.3">
      <c r="C55" s="24"/>
      <c r="D55" s="618" t="s">
        <v>26</v>
      </c>
      <c r="E55" s="619"/>
      <c r="F55" s="620"/>
      <c r="G55" s="566" t="s">
        <v>27</v>
      </c>
      <c r="H55" s="538"/>
      <c r="I55" s="538"/>
      <c r="J55" s="538"/>
      <c r="K55" s="538"/>
      <c r="L55" s="539"/>
      <c r="M55" s="583"/>
      <c r="N55" s="583"/>
      <c r="O55" s="583"/>
      <c r="P55" s="583"/>
      <c r="Q55" s="583"/>
      <c r="R55" s="583"/>
      <c r="S55" s="583"/>
      <c r="T55" s="583"/>
      <c r="U55" s="583"/>
      <c r="V55" s="583"/>
      <c r="W55" s="583"/>
      <c r="X55" s="583"/>
      <c r="Y55" s="583"/>
      <c r="Z55" s="583"/>
      <c r="AA55" s="583"/>
      <c r="AB55" s="584"/>
      <c r="AC55" s="587"/>
      <c r="AD55" s="587"/>
      <c r="AE55" s="587"/>
      <c r="AF55" s="587"/>
      <c r="AG55" s="587"/>
      <c r="AH55" s="587"/>
      <c r="AI55" s="587"/>
      <c r="AJ55" s="587"/>
      <c r="AK55" s="587"/>
      <c r="AL55" s="587"/>
      <c r="AM55" s="587"/>
      <c r="AN55" s="587"/>
      <c r="AO55" s="587"/>
      <c r="AP55" s="587"/>
      <c r="AQ55" s="587"/>
      <c r="AR55" s="587"/>
      <c r="AS55" s="588"/>
    </row>
    <row r="56" spans="3:47" ht="21.25" customHeight="1" x14ac:dyDescent="0.3">
      <c r="C56" s="24"/>
      <c r="D56" s="553"/>
      <c r="E56" s="554"/>
      <c r="F56" s="555"/>
      <c r="G56" s="566" t="s">
        <v>28</v>
      </c>
      <c r="H56" s="538"/>
      <c r="I56" s="538"/>
      <c r="J56" s="538"/>
      <c r="K56" s="538"/>
      <c r="L56" s="539"/>
      <c r="M56" s="583"/>
      <c r="N56" s="583"/>
      <c r="O56" s="583"/>
      <c r="P56" s="583"/>
      <c r="Q56" s="583"/>
      <c r="R56" s="583"/>
      <c r="S56" s="583"/>
      <c r="T56" s="583"/>
      <c r="U56" s="583"/>
      <c r="V56" s="583"/>
      <c r="W56" s="583"/>
      <c r="X56" s="583"/>
      <c r="Y56" s="583"/>
      <c r="Z56" s="583"/>
      <c r="AA56" s="583"/>
      <c r="AB56" s="584"/>
      <c r="AC56" s="587"/>
      <c r="AD56" s="587"/>
      <c r="AE56" s="587"/>
      <c r="AF56" s="587"/>
      <c r="AG56" s="587"/>
      <c r="AH56" s="587"/>
      <c r="AI56" s="587"/>
      <c r="AJ56" s="587"/>
      <c r="AK56" s="587"/>
      <c r="AL56" s="587"/>
      <c r="AM56" s="587"/>
      <c r="AN56" s="587"/>
      <c r="AO56" s="587"/>
      <c r="AP56" s="587"/>
      <c r="AQ56" s="587"/>
      <c r="AR56" s="587"/>
      <c r="AS56" s="588"/>
    </row>
    <row r="57" spans="3:47" ht="21.25" customHeight="1" x14ac:dyDescent="0.3">
      <c r="C57" s="24"/>
      <c r="D57" s="553"/>
      <c r="E57" s="554"/>
      <c r="F57" s="555"/>
      <c r="G57" s="566" t="s">
        <v>29</v>
      </c>
      <c r="H57" s="538"/>
      <c r="I57" s="538"/>
      <c r="J57" s="538"/>
      <c r="K57" s="538"/>
      <c r="L57" s="539"/>
      <c r="M57" s="583"/>
      <c r="N57" s="583"/>
      <c r="O57" s="583"/>
      <c r="P57" s="583"/>
      <c r="Q57" s="583"/>
      <c r="R57" s="583"/>
      <c r="S57" s="583"/>
      <c r="T57" s="583"/>
      <c r="U57" s="583"/>
      <c r="V57" s="583"/>
      <c r="W57" s="583"/>
      <c r="X57" s="583"/>
      <c r="Y57" s="583"/>
      <c r="Z57" s="583"/>
      <c r="AA57" s="583"/>
      <c r="AB57" s="584"/>
      <c r="AC57" s="587"/>
      <c r="AD57" s="587"/>
      <c r="AE57" s="587"/>
      <c r="AF57" s="587"/>
      <c r="AG57" s="587"/>
      <c r="AH57" s="587"/>
      <c r="AI57" s="587"/>
      <c r="AJ57" s="587"/>
      <c r="AK57" s="587"/>
      <c r="AL57" s="587"/>
      <c r="AM57" s="587"/>
      <c r="AN57" s="587"/>
      <c r="AO57" s="587"/>
      <c r="AP57" s="587"/>
      <c r="AQ57" s="587"/>
      <c r="AR57" s="587"/>
      <c r="AS57" s="588"/>
    </row>
    <row r="58" spans="3:47" ht="21.25" customHeight="1" x14ac:dyDescent="0.3">
      <c r="C58" s="24"/>
      <c r="D58" s="553"/>
      <c r="E58" s="554"/>
      <c r="F58" s="555"/>
      <c r="G58" s="566" t="s">
        <v>30</v>
      </c>
      <c r="H58" s="538"/>
      <c r="I58" s="538"/>
      <c r="J58" s="538"/>
      <c r="K58" s="538"/>
      <c r="L58" s="539"/>
      <c r="M58" s="583"/>
      <c r="N58" s="583"/>
      <c r="O58" s="583"/>
      <c r="P58" s="583"/>
      <c r="Q58" s="583"/>
      <c r="R58" s="583"/>
      <c r="S58" s="583"/>
      <c r="T58" s="583"/>
      <c r="U58" s="583"/>
      <c r="V58" s="583"/>
      <c r="W58" s="583"/>
      <c r="X58" s="583"/>
      <c r="Y58" s="583"/>
      <c r="Z58" s="583"/>
      <c r="AA58" s="583"/>
      <c r="AB58" s="584"/>
      <c r="AC58" s="587"/>
      <c r="AD58" s="587"/>
      <c r="AE58" s="587"/>
      <c r="AF58" s="587"/>
      <c r="AG58" s="587"/>
      <c r="AH58" s="587"/>
      <c r="AI58" s="587"/>
      <c r="AJ58" s="587"/>
      <c r="AK58" s="587"/>
      <c r="AL58" s="587"/>
      <c r="AM58" s="587"/>
      <c r="AN58" s="587"/>
      <c r="AO58" s="587"/>
      <c r="AP58" s="587"/>
      <c r="AQ58" s="587"/>
      <c r="AR58" s="587"/>
      <c r="AS58" s="588"/>
    </row>
    <row r="59" spans="3:47" ht="21.25" customHeight="1" x14ac:dyDescent="0.3">
      <c r="C59" s="24"/>
      <c r="D59" s="553"/>
      <c r="E59" s="554"/>
      <c r="F59" s="555"/>
      <c r="G59" s="566" t="s">
        <v>31</v>
      </c>
      <c r="H59" s="538"/>
      <c r="I59" s="538"/>
      <c r="J59" s="538"/>
      <c r="K59" s="538"/>
      <c r="L59" s="539"/>
      <c r="M59" s="583"/>
      <c r="N59" s="583"/>
      <c r="O59" s="583"/>
      <c r="P59" s="583"/>
      <c r="Q59" s="583"/>
      <c r="R59" s="583"/>
      <c r="S59" s="583"/>
      <c r="T59" s="583"/>
      <c r="U59" s="583"/>
      <c r="V59" s="583"/>
      <c r="W59" s="583"/>
      <c r="X59" s="583"/>
      <c r="Y59" s="583"/>
      <c r="Z59" s="583"/>
      <c r="AA59" s="583"/>
      <c r="AB59" s="584"/>
      <c r="AC59" s="587"/>
      <c r="AD59" s="587"/>
      <c r="AE59" s="587"/>
      <c r="AF59" s="587"/>
      <c r="AG59" s="587"/>
      <c r="AH59" s="587"/>
      <c r="AI59" s="587"/>
      <c r="AJ59" s="587"/>
      <c r="AK59" s="587"/>
      <c r="AL59" s="587"/>
      <c r="AM59" s="587"/>
      <c r="AN59" s="587"/>
      <c r="AO59" s="587"/>
      <c r="AP59" s="587"/>
      <c r="AQ59" s="587"/>
      <c r="AR59" s="587"/>
      <c r="AS59" s="588"/>
    </row>
    <row r="60" spans="3:47" ht="21.25" customHeight="1" x14ac:dyDescent="0.3">
      <c r="C60" s="24"/>
      <c r="D60" s="553"/>
      <c r="E60" s="554"/>
      <c r="F60" s="555"/>
      <c r="G60" s="566" t="s">
        <v>32</v>
      </c>
      <c r="H60" s="581"/>
      <c r="I60" s="581"/>
      <c r="J60" s="581"/>
      <c r="K60" s="581"/>
      <c r="L60" s="610"/>
      <c r="M60" s="622"/>
      <c r="N60" s="568"/>
      <c r="O60" s="568"/>
      <c r="P60" s="568"/>
      <c r="Q60" s="568"/>
      <c r="R60" s="568"/>
      <c r="S60" s="579"/>
      <c r="T60" s="611" t="s">
        <v>33</v>
      </c>
      <c r="U60" s="612"/>
      <c r="V60" s="612"/>
      <c r="W60" s="612"/>
      <c r="X60" s="612"/>
      <c r="Y60" s="612"/>
      <c r="Z60" s="612"/>
      <c r="AA60" s="612"/>
      <c r="AB60" s="612"/>
      <c r="AC60" s="612"/>
      <c r="AD60" s="612"/>
      <c r="AE60" s="612"/>
      <c r="AF60" s="612"/>
      <c r="AG60" s="612"/>
      <c r="AH60" s="612"/>
      <c r="AI60" s="612"/>
      <c r="AJ60" s="612"/>
      <c r="AK60" s="612"/>
      <c r="AL60" s="612"/>
      <c r="AM60" s="612"/>
      <c r="AN60" s="612"/>
      <c r="AO60" s="612"/>
      <c r="AP60" s="612"/>
      <c r="AQ60" s="612"/>
      <c r="AR60" s="612"/>
      <c r="AS60" s="613"/>
    </row>
    <row r="61" spans="3:47" ht="21.25" customHeight="1" x14ac:dyDescent="0.3">
      <c r="C61" s="24"/>
      <c r="D61" s="553"/>
      <c r="E61" s="554"/>
      <c r="F61" s="555"/>
      <c r="G61" s="614" t="s">
        <v>34</v>
      </c>
      <c r="H61" s="629"/>
      <c r="I61" s="629"/>
      <c r="J61" s="629"/>
      <c r="K61" s="629"/>
      <c r="L61" s="630"/>
      <c r="M61" s="631"/>
      <c r="N61" s="616"/>
      <c r="O61" s="616"/>
      <c r="P61" s="616"/>
      <c r="Q61" s="616"/>
      <c r="R61" s="616"/>
      <c r="S61" s="617"/>
      <c r="T61" s="611" t="s">
        <v>33</v>
      </c>
      <c r="U61" s="612"/>
      <c r="V61" s="612"/>
      <c r="W61" s="612"/>
      <c r="X61" s="612"/>
      <c r="Y61" s="612"/>
      <c r="Z61" s="612"/>
      <c r="AA61" s="612"/>
      <c r="AB61" s="612"/>
      <c r="AC61" s="612"/>
      <c r="AD61" s="612"/>
      <c r="AE61" s="612"/>
      <c r="AF61" s="612"/>
      <c r="AG61" s="612"/>
      <c r="AH61" s="612"/>
      <c r="AI61" s="612"/>
      <c r="AJ61" s="612"/>
      <c r="AK61" s="612"/>
      <c r="AL61" s="612"/>
      <c r="AM61" s="612"/>
      <c r="AN61" s="612"/>
      <c r="AO61" s="612"/>
      <c r="AP61" s="612"/>
      <c r="AQ61" s="612"/>
      <c r="AR61" s="612"/>
      <c r="AS61" s="613"/>
    </row>
    <row r="62" spans="3:47" ht="21.25" customHeight="1" thickBot="1" x14ac:dyDescent="0.35">
      <c r="C62" s="29"/>
      <c r="D62" s="589" t="s">
        <v>35</v>
      </c>
      <c r="E62" s="590"/>
      <c r="F62" s="590"/>
      <c r="G62" s="590"/>
      <c r="H62" s="590"/>
      <c r="I62" s="590"/>
      <c r="J62" s="590"/>
      <c r="K62" s="590"/>
      <c r="L62" s="591"/>
      <c r="M62" s="632"/>
      <c r="N62" s="593"/>
      <c r="O62" s="593"/>
      <c r="P62" s="593"/>
      <c r="Q62" s="593"/>
      <c r="R62" s="593"/>
      <c r="S62" s="594"/>
      <c r="T62" s="595" t="s">
        <v>36</v>
      </c>
      <c r="U62" s="595"/>
      <c r="V62" s="595"/>
      <c r="W62" s="595"/>
      <c r="X62" s="595"/>
      <c r="Y62" s="595"/>
      <c r="Z62" s="595"/>
      <c r="AA62" s="595"/>
      <c r="AB62" s="595"/>
      <c r="AC62" s="595"/>
      <c r="AD62" s="595"/>
      <c r="AE62" s="595"/>
      <c r="AF62" s="595"/>
      <c r="AG62" s="595"/>
      <c r="AH62" s="595"/>
      <c r="AI62" s="595"/>
      <c r="AJ62" s="595"/>
      <c r="AK62" s="595"/>
      <c r="AL62" s="595"/>
      <c r="AM62" s="595"/>
      <c r="AN62" s="595"/>
      <c r="AO62" s="595"/>
      <c r="AP62" s="595"/>
      <c r="AQ62" s="595"/>
      <c r="AR62" s="595"/>
      <c r="AS62" s="596"/>
    </row>
    <row r="63" spans="3:47" ht="21.25" customHeight="1" x14ac:dyDescent="0.3">
      <c r="C63" s="633" t="s">
        <v>40</v>
      </c>
      <c r="D63" s="634"/>
      <c r="E63" s="634"/>
      <c r="F63" s="634"/>
      <c r="G63" s="634"/>
      <c r="H63" s="634"/>
      <c r="I63" s="634"/>
      <c r="J63" s="634"/>
      <c r="K63" s="634"/>
      <c r="L63" s="634"/>
      <c r="M63" s="634"/>
      <c r="N63" s="634"/>
      <c r="O63" s="634"/>
      <c r="P63" s="634"/>
      <c r="Q63" s="634"/>
      <c r="R63" s="634"/>
      <c r="S63" s="634"/>
      <c r="T63" s="634"/>
      <c r="U63" s="634"/>
      <c r="V63" s="634"/>
      <c r="W63" s="634"/>
      <c r="X63" s="634"/>
      <c r="Y63" s="634"/>
      <c r="Z63" s="634"/>
      <c r="AA63" s="634"/>
      <c r="AB63" s="634"/>
      <c r="AC63" s="634"/>
      <c r="AD63" s="634"/>
      <c r="AE63" s="634"/>
      <c r="AF63" s="634"/>
      <c r="AG63" s="634"/>
      <c r="AH63" s="634"/>
      <c r="AI63" s="634"/>
      <c r="AJ63" s="634"/>
      <c r="AK63" s="634"/>
      <c r="AL63" s="634"/>
      <c r="AM63" s="634"/>
      <c r="AN63" s="634"/>
      <c r="AO63" s="634"/>
      <c r="AP63" s="634"/>
      <c r="AQ63" s="634"/>
      <c r="AR63" s="634"/>
      <c r="AS63" s="635"/>
    </row>
    <row r="64" spans="3:47" ht="21.25" customHeight="1" x14ac:dyDescent="0.3">
      <c r="C64" s="27"/>
      <c r="D64" s="27"/>
      <c r="E64" s="27"/>
      <c r="F64" s="27"/>
      <c r="G64" s="28"/>
      <c r="H64" s="28"/>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row>
    <row r="65" spans="1:48" ht="21.25" customHeight="1" x14ac:dyDescent="0.3">
      <c r="A65" s="30"/>
      <c r="B65" s="30"/>
      <c r="C65" s="31"/>
      <c r="D65" s="31"/>
      <c r="E65" s="31"/>
      <c r="F65" s="31"/>
      <c r="G65" s="32"/>
      <c r="H65" s="32"/>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517" t="s">
        <v>41</v>
      </c>
      <c r="AR65" s="517"/>
      <c r="AS65" s="517"/>
      <c r="AT65" s="16"/>
      <c r="AU65" s="16"/>
    </row>
    <row r="66" spans="1:48" ht="21.25" customHeight="1" x14ac:dyDescent="0.3">
      <c r="C66" s="27"/>
      <c r="D66" s="27"/>
      <c r="E66" s="27"/>
      <c r="F66" s="27"/>
      <c r="G66" s="28"/>
      <c r="H66" s="28"/>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6"/>
      <c r="AR66" s="6"/>
      <c r="AS66" s="6"/>
      <c r="AT66" s="16"/>
      <c r="AU66" s="16"/>
      <c r="AV66"/>
    </row>
    <row r="67" spans="1:48" ht="21.25" customHeight="1" thickBot="1" x14ac:dyDescent="0.35">
      <c r="B67" s="20" t="s">
        <v>746</v>
      </c>
      <c r="C67" s="27"/>
      <c r="D67" s="27"/>
      <c r="E67" s="27"/>
      <c r="F67" s="27"/>
      <c r="G67" s="28"/>
      <c r="H67" s="28"/>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row>
    <row r="68" spans="1:48" ht="21.25" customHeight="1" x14ac:dyDescent="0.3">
      <c r="B68" s="20"/>
      <c r="C68" s="550" t="s">
        <v>747</v>
      </c>
      <c r="D68" s="551"/>
      <c r="E68" s="551"/>
      <c r="F68" s="551"/>
      <c r="G68" s="551"/>
      <c r="H68" s="551"/>
      <c r="I68" s="551"/>
      <c r="J68" s="551"/>
      <c r="K68" s="551"/>
      <c r="L68" s="551"/>
      <c r="M68" s="551"/>
      <c r="N68" s="551"/>
      <c r="O68" s="551"/>
      <c r="P68" s="551"/>
      <c r="Q68" s="551"/>
      <c r="R68" s="551"/>
      <c r="S68" s="551"/>
      <c r="T68" s="551"/>
      <c r="U68" s="551"/>
      <c r="V68" s="551"/>
      <c r="W68" s="551"/>
      <c r="X68" s="551"/>
      <c r="Y68" s="551"/>
      <c r="Z68" s="551"/>
      <c r="AA68" s="551"/>
      <c r="AB68" s="551"/>
      <c r="AC68" s="551"/>
      <c r="AD68" s="551"/>
      <c r="AE68" s="551"/>
      <c r="AF68" s="551"/>
      <c r="AG68" s="551"/>
      <c r="AH68" s="551"/>
      <c r="AI68" s="551"/>
      <c r="AJ68" s="551"/>
      <c r="AK68" s="551"/>
      <c r="AL68" s="551"/>
      <c r="AM68" s="551"/>
      <c r="AN68" s="551"/>
      <c r="AO68" s="551"/>
      <c r="AP68" s="551"/>
      <c r="AQ68" s="551"/>
      <c r="AR68" s="551"/>
      <c r="AS68" s="552"/>
      <c r="AT68" s="16"/>
      <c r="AU68" s="16"/>
    </row>
    <row r="69" spans="1:48" ht="21.25" customHeight="1" x14ac:dyDescent="0.3">
      <c r="C69" s="25"/>
      <c r="D69" s="556" t="s">
        <v>42</v>
      </c>
      <c r="E69" s="606"/>
      <c r="F69" s="606"/>
      <c r="G69" s="606"/>
      <c r="H69" s="606"/>
      <c r="I69" s="606"/>
      <c r="J69" s="606"/>
      <c r="K69" s="606"/>
      <c r="L69" s="607"/>
      <c r="M69" s="559"/>
      <c r="N69" s="560"/>
      <c r="O69" s="560"/>
      <c r="P69" s="560"/>
      <c r="Q69" s="560"/>
      <c r="R69" s="560"/>
      <c r="S69" s="560"/>
      <c r="T69" s="560"/>
      <c r="U69" s="560"/>
      <c r="V69" s="560"/>
      <c r="W69" s="560"/>
      <c r="X69" s="560"/>
      <c r="Y69" s="560"/>
      <c r="Z69" s="560"/>
      <c r="AA69" s="560"/>
      <c r="AB69" s="560"/>
      <c r="AC69" s="560"/>
      <c r="AD69" s="560"/>
      <c r="AE69" s="560"/>
      <c r="AF69" s="560"/>
      <c r="AG69" s="560"/>
      <c r="AH69" s="560"/>
      <c r="AI69" s="560"/>
      <c r="AJ69" s="560"/>
      <c r="AK69" s="560"/>
      <c r="AL69" s="560"/>
      <c r="AM69" s="560"/>
      <c r="AN69" s="560"/>
      <c r="AO69" s="560"/>
      <c r="AP69" s="560"/>
      <c r="AQ69" s="560"/>
      <c r="AR69" s="560"/>
      <c r="AS69" s="636"/>
    </row>
    <row r="70" spans="1:48" ht="21.25" customHeight="1" x14ac:dyDescent="0.3">
      <c r="C70" s="24"/>
      <c r="D70" s="618" t="s">
        <v>43</v>
      </c>
      <c r="E70" s="637"/>
      <c r="F70" s="638"/>
      <c r="G70" s="566" t="s">
        <v>44</v>
      </c>
      <c r="H70" s="538"/>
      <c r="I70" s="538"/>
      <c r="J70" s="538"/>
      <c r="K70" s="538"/>
      <c r="L70" s="539"/>
      <c r="M70" s="583"/>
      <c r="N70" s="583"/>
      <c r="O70" s="583"/>
      <c r="P70" s="583"/>
      <c r="Q70" s="583"/>
      <c r="R70" s="583"/>
      <c r="S70" s="583"/>
      <c r="T70" s="583"/>
      <c r="U70" s="583"/>
      <c r="V70" s="583"/>
      <c r="W70" s="583"/>
      <c r="X70" s="583"/>
      <c r="Y70" s="583"/>
      <c r="Z70" s="583"/>
      <c r="AA70" s="583"/>
      <c r="AB70" s="584"/>
      <c r="AC70" s="584"/>
      <c r="AD70" s="584"/>
      <c r="AE70" s="584"/>
      <c r="AF70" s="584"/>
      <c r="AG70" s="584"/>
      <c r="AH70" s="584"/>
      <c r="AI70" s="584"/>
      <c r="AJ70" s="584"/>
      <c r="AK70" s="584"/>
      <c r="AL70" s="584"/>
      <c r="AM70" s="584"/>
      <c r="AN70" s="584"/>
      <c r="AO70" s="584"/>
      <c r="AP70" s="584"/>
      <c r="AQ70" s="584"/>
      <c r="AR70" s="584"/>
      <c r="AS70" s="585"/>
    </row>
    <row r="71" spans="1:48" ht="21.25" customHeight="1" x14ac:dyDescent="0.3">
      <c r="C71" s="24"/>
      <c r="D71" s="553"/>
      <c r="E71" s="639"/>
      <c r="F71" s="640"/>
      <c r="G71" s="566" t="s">
        <v>45</v>
      </c>
      <c r="H71" s="538"/>
      <c r="I71" s="538"/>
      <c r="J71" s="538"/>
      <c r="K71" s="538"/>
      <c r="L71" s="539"/>
      <c r="M71" s="583"/>
      <c r="N71" s="583"/>
      <c r="O71" s="583"/>
      <c r="P71" s="583"/>
      <c r="Q71" s="583"/>
      <c r="R71" s="583"/>
      <c r="S71" s="583"/>
      <c r="T71" s="583"/>
      <c r="U71" s="583"/>
      <c r="V71" s="583"/>
      <c r="W71" s="583"/>
      <c r="X71" s="583"/>
      <c r="Y71" s="583"/>
      <c r="Z71" s="583"/>
      <c r="AA71" s="583"/>
      <c r="AB71" s="584"/>
      <c r="AC71" s="584"/>
      <c r="AD71" s="584"/>
      <c r="AE71" s="584"/>
      <c r="AF71" s="584"/>
      <c r="AG71" s="584"/>
      <c r="AH71" s="584"/>
      <c r="AI71" s="584"/>
      <c r="AJ71" s="584"/>
      <c r="AK71" s="584"/>
      <c r="AL71" s="584"/>
      <c r="AM71" s="584"/>
      <c r="AN71" s="584"/>
      <c r="AO71" s="584"/>
      <c r="AP71" s="584"/>
      <c r="AQ71" s="584"/>
      <c r="AR71" s="584"/>
      <c r="AS71" s="585"/>
    </row>
    <row r="72" spans="1:48" ht="21.25" customHeight="1" x14ac:dyDescent="0.3">
      <c r="C72" s="24"/>
      <c r="D72" s="553"/>
      <c r="E72" s="639"/>
      <c r="F72" s="640"/>
      <c r="G72" s="566" t="s">
        <v>29</v>
      </c>
      <c r="H72" s="538"/>
      <c r="I72" s="538"/>
      <c r="J72" s="538"/>
      <c r="K72" s="538"/>
      <c r="L72" s="539"/>
      <c r="M72" s="583"/>
      <c r="N72" s="583"/>
      <c r="O72" s="583"/>
      <c r="P72" s="583"/>
      <c r="Q72" s="583"/>
      <c r="R72" s="583"/>
      <c r="S72" s="583"/>
      <c r="T72" s="583"/>
      <c r="U72" s="583"/>
      <c r="V72" s="583"/>
      <c r="W72" s="583"/>
      <c r="X72" s="583"/>
      <c r="Y72" s="583"/>
      <c r="Z72" s="583"/>
      <c r="AA72" s="583"/>
      <c r="AB72" s="584"/>
      <c r="AC72" s="584"/>
      <c r="AD72" s="584"/>
      <c r="AE72" s="584"/>
      <c r="AF72" s="584"/>
      <c r="AG72" s="584"/>
      <c r="AH72" s="584"/>
      <c r="AI72" s="584"/>
      <c r="AJ72" s="584"/>
      <c r="AK72" s="584"/>
      <c r="AL72" s="584"/>
      <c r="AM72" s="584"/>
      <c r="AN72" s="584"/>
      <c r="AO72" s="584"/>
      <c r="AP72" s="584"/>
      <c r="AQ72" s="584"/>
      <c r="AR72" s="584"/>
      <c r="AS72" s="585"/>
    </row>
    <row r="73" spans="1:48" ht="21.25" customHeight="1" x14ac:dyDescent="0.3">
      <c r="C73" s="24"/>
      <c r="D73" s="553"/>
      <c r="E73" s="639"/>
      <c r="F73" s="640"/>
      <c r="G73" s="566" t="s">
        <v>30</v>
      </c>
      <c r="H73" s="538"/>
      <c r="I73" s="538"/>
      <c r="J73" s="538"/>
      <c r="K73" s="538"/>
      <c r="L73" s="539"/>
      <c r="M73" s="583"/>
      <c r="N73" s="583"/>
      <c r="O73" s="583"/>
      <c r="P73" s="583"/>
      <c r="Q73" s="583"/>
      <c r="R73" s="583"/>
      <c r="S73" s="583"/>
      <c r="T73" s="583"/>
      <c r="U73" s="583"/>
      <c r="V73" s="583"/>
      <c r="W73" s="583"/>
      <c r="X73" s="583"/>
      <c r="Y73" s="583"/>
      <c r="Z73" s="583"/>
      <c r="AA73" s="583"/>
      <c r="AB73" s="584"/>
      <c r="AC73" s="584"/>
      <c r="AD73" s="584"/>
      <c r="AE73" s="584"/>
      <c r="AF73" s="584"/>
      <c r="AG73" s="584"/>
      <c r="AH73" s="584"/>
      <c r="AI73" s="584"/>
      <c r="AJ73" s="584"/>
      <c r="AK73" s="584"/>
      <c r="AL73" s="584"/>
      <c r="AM73" s="584"/>
      <c r="AN73" s="584"/>
      <c r="AO73" s="584"/>
      <c r="AP73" s="584"/>
      <c r="AQ73" s="584"/>
      <c r="AR73" s="584"/>
      <c r="AS73" s="585"/>
    </row>
    <row r="74" spans="1:48" ht="21.25" customHeight="1" x14ac:dyDescent="0.3">
      <c r="C74" s="24"/>
      <c r="D74" s="553"/>
      <c r="E74" s="639"/>
      <c r="F74" s="640"/>
      <c r="G74" s="566" t="s">
        <v>46</v>
      </c>
      <c r="H74" s="538"/>
      <c r="I74" s="538"/>
      <c r="J74" s="538"/>
      <c r="K74" s="538"/>
      <c r="L74" s="539"/>
      <c r="M74" s="583"/>
      <c r="N74" s="583"/>
      <c r="O74" s="583"/>
      <c r="P74" s="583"/>
      <c r="Q74" s="583"/>
      <c r="R74" s="583"/>
      <c r="S74" s="583"/>
      <c r="T74" s="532" t="s">
        <v>23</v>
      </c>
      <c r="U74" s="533"/>
      <c r="V74" s="533"/>
      <c r="W74" s="533"/>
      <c r="X74" s="533"/>
      <c r="Y74" s="533"/>
      <c r="Z74" s="533"/>
      <c r="AA74" s="533"/>
      <c r="AB74" s="533"/>
      <c r="AC74" s="533"/>
      <c r="AD74" s="533"/>
      <c r="AE74" s="533"/>
      <c r="AF74" s="533"/>
      <c r="AG74" s="533"/>
      <c r="AH74" s="533"/>
      <c r="AI74" s="533"/>
      <c r="AJ74" s="533"/>
      <c r="AK74" s="533"/>
      <c r="AL74" s="533"/>
      <c r="AM74" s="533"/>
      <c r="AN74" s="533"/>
      <c r="AO74" s="533"/>
      <c r="AP74" s="533"/>
      <c r="AQ74" s="533"/>
      <c r="AR74" s="533"/>
      <c r="AS74" s="580"/>
    </row>
    <row r="75" spans="1:48" ht="21.25" customHeight="1" x14ac:dyDescent="0.3">
      <c r="C75" s="24"/>
      <c r="D75" s="553"/>
      <c r="E75" s="639"/>
      <c r="F75" s="640"/>
      <c r="G75" s="566" t="s">
        <v>47</v>
      </c>
      <c r="H75" s="538"/>
      <c r="I75" s="538"/>
      <c r="J75" s="538"/>
      <c r="K75" s="538"/>
      <c r="L75" s="539"/>
      <c r="M75" s="622"/>
      <c r="N75" s="568"/>
      <c r="O75" s="568"/>
      <c r="P75" s="568"/>
      <c r="Q75" s="568"/>
      <c r="R75" s="568"/>
      <c r="S75" s="568"/>
      <c r="T75" s="568"/>
      <c r="U75" s="568"/>
      <c r="V75" s="568"/>
      <c r="W75" s="568"/>
      <c r="X75" s="568"/>
      <c r="Y75" s="568"/>
      <c r="Z75" s="568"/>
      <c r="AA75" s="568"/>
      <c r="AB75" s="568"/>
      <c r="AC75" s="568"/>
      <c r="AD75" s="568"/>
      <c r="AE75" s="568"/>
      <c r="AF75" s="568"/>
      <c r="AG75" s="568"/>
      <c r="AH75" s="568"/>
      <c r="AI75" s="568"/>
      <c r="AJ75" s="568"/>
      <c r="AK75" s="568"/>
      <c r="AL75" s="568"/>
      <c r="AM75" s="568"/>
      <c r="AN75" s="568"/>
      <c r="AO75" s="568"/>
      <c r="AP75" s="568"/>
      <c r="AQ75" s="568"/>
      <c r="AR75" s="568"/>
      <c r="AS75" s="569"/>
    </row>
    <row r="76" spans="1:48" ht="21.25" customHeight="1" x14ac:dyDescent="0.3">
      <c r="C76" s="24"/>
      <c r="D76" s="553"/>
      <c r="E76" s="639"/>
      <c r="F76" s="640"/>
      <c r="G76" s="566" t="s">
        <v>31</v>
      </c>
      <c r="H76" s="538"/>
      <c r="I76" s="538"/>
      <c r="J76" s="538"/>
      <c r="K76" s="538"/>
      <c r="L76" s="539"/>
      <c r="M76" s="583"/>
      <c r="N76" s="583"/>
      <c r="O76" s="583"/>
      <c r="P76" s="583"/>
      <c r="Q76" s="583"/>
      <c r="R76" s="583"/>
      <c r="S76" s="583"/>
      <c r="T76" s="583"/>
      <c r="U76" s="583"/>
      <c r="V76" s="583"/>
      <c r="W76" s="583"/>
      <c r="X76" s="583"/>
      <c r="Y76" s="583"/>
      <c r="Z76" s="583"/>
      <c r="AA76" s="583"/>
      <c r="AB76" s="584"/>
      <c r="AC76" s="587"/>
      <c r="AD76" s="587"/>
      <c r="AE76" s="587"/>
      <c r="AF76" s="587"/>
      <c r="AG76" s="587"/>
      <c r="AH76" s="587"/>
      <c r="AI76" s="587"/>
      <c r="AJ76" s="587"/>
      <c r="AK76" s="587"/>
      <c r="AL76" s="587"/>
      <c r="AM76" s="587"/>
      <c r="AN76" s="587"/>
      <c r="AO76" s="587"/>
      <c r="AP76" s="587"/>
      <c r="AQ76" s="587"/>
      <c r="AR76" s="587"/>
      <c r="AS76" s="588"/>
    </row>
    <row r="77" spans="1:48" ht="21.25" customHeight="1" x14ac:dyDescent="0.3">
      <c r="C77" s="24"/>
      <c r="D77" s="553"/>
      <c r="E77" s="639"/>
      <c r="F77" s="640"/>
      <c r="G77" s="566" t="s">
        <v>48</v>
      </c>
      <c r="H77" s="538"/>
      <c r="I77" s="538"/>
      <c r="J77" s="538"/>
      <c r="K77" s="538"/>
      <c r="L77" s="539"/>
      <c r="M77" s="583"/>
      <c r="N77" s="583"/>
      <c r="O77" s="583"/>
      <c r="P77" s="583"/>
      <c r="Q77" s="583"/>
      <c r="R77" s="583"/>
      <c r="S77" s="583"/>
      <c r="T77" s="611" t="s">
        <v>33</v>
      </c>
      <c r="U77" s="612"/>
      <c r="V77" s="612"/>
      <c r="W77" s="612"/>
      <c r="X77" s="612"/>
      <c r="Y77" s="612"/>
      <c r="Z77" s="612"/>
      <c r="AA77" s="612"/>
      <c r="AB77" s="612"/>
      <c r="AC77" s="612"/>
      <c r="AD77" s="612"/>
      <c r="AE77" s="612"/>
      <c r="AF77" s="612"/>
      <c r="AG77" s="612"/>
      <c r="AH77" s="612"/>
      <c r="AI77" s="612"/>
      <c r="AJ77" s="612"/>
      <c r="AK77" s="612"/>
      <c r="AL77" s="612"/>
      <c r="AM77" s="612"/>
      <c r="AN77" s="612"/>
      <c r="AO77" s="612"/>
      <c r="AP77" s="612"/>
      <c r="AQ77" s="612"/>
      <c r="AR77" s="612"/>
      <c r="AS77" s="613"/>
    </row>
    <row r="78" spans="1:48" ht="21.25" customHeight="1" x14ac:dyDescent="0.3">
      <c r="C78" s="24"/>
      <c r="D78" s="553"/>
      <c r="E78" s="639"/>
      <c r="F78" s="640"/>
      <c r="G78" s="566" t="s">
        <v>49</v>
      </c>
      <c r="H78" s="581"/>
      <c r="I78" s="581"/>
      <c r="J78" s="581"/>
      <c r="K78" s="581"/>
      <c r="L78" s="610"/>
      <c r="M78" s="622"/>
      <c r="N78" s="568"/>
      <c r="O78" s="568"/>
      <c r="P78" s="568"/>
      <c r="Q78" s="568"/>
      <c r="R78" s="568"/>
      <c r="S78" s="579"/>
      <c r="T78" s="611" t="s">
        <v>33</v>
      </c>
      <c r="U78" s="612"/>
      <c r="V78" s="612"/>
      <c r="W78" s="612"/>
      <c r="X78" s="612"/>
      <c r="Y78" s="612"/>
      <c r="Z78" s="612"/>
      <c r="AA78" s="612"/>
      <c r="AB78" s="612"/>
      <c r="AC78" s="612"/>
      <c r="AD78" s="612"/>
      <c r="AE78" s="612"/>
      <c r="AF78" s="612"/>
      <c r="AG78" s="612"/>
      <c r="AH78" s="612"/>
      <c r="AI78" s="612"/>
      <c r="AJ78" s="612"/>
      <c r="AK78" s="612"/>
      <c r="AL78" s="612"/>
      <c r="AM78" s="612"/>
      <c r="AN78" s="612"/>
      <c r="AO78" s="612"/>
      <c r="AP78" s="612"/>
      <c r="AQ78" s="612"/>
      <c r="AR78" s="612"/>
      <c r="AS78" s="613"/>
    </row>
    <row r="79" spans="1:48" ht="21.25" customHeight="1" thickBot="1" x14ac:dyDescent="0.35">
      <c r="C79" s="26"/>
      <c r="D79" s="641"/>
      <c r="E79" s="642"/>
      <c r="F79" s="643"/>
      <c r="G79" s="589" t="s">
        <v>50</v>
      </c>
      <c r="H79" s="590"/>
      <c r="I79" s="590"/>
      <c r="J79" s="590"/>
      <c r="K79" s="590"/>
      <c r="L79" s="591"/>
      <c r="M79" s="632"/>
      <c r="N79" s="593"/>
      <c r="O79" s="593"/>
      <c r="P79" s="593"/>
      <c r="Q79" s="593"/>
      <c r="R79" s="593"/>
      <c r="S79" s="594"/>
      <c r="T79" s="644" t="s">
        <v>51</v>
      </c>
      <c r="U79" s="645"/>
      <c r="V79" s="645"/>
      <c r="W79" s="645"/>
      <c r="X79" s="645"/>
      <c r="Y79" s="645"/>
      <c r="Z79" s="645"/>
      <c r="AA79" s="645"/>
      <c r="AB79" s="645"/>
      <c r="AC79" s="645"/>
      <c r="AD79" s="645"/>
      <c r="AE79" s="645"/>
      <c r="AF79" s="645"/>
      <c r="AG79" s="645"/>
      <c r="AH79" s="645"/>
      <c r="AI79" s="645"/>
      <c r="AJ79" s="645"/>
      <c r="AK79" s="645"/>
      <c r="AL79" s="645"/>
      <c r="AM79" s="645"/>
      <c r="AN79" s="645"/>
      <c r="AO79" s="645"/>
      <c r="AP79" s="645"/>
      <c r="AQ79" s="645"/>
      <c r="AR79" s="645"/>
      <c r="AS79" s="646"/>
    </row>
    <row r="81" spans="1:48" ht="21.25" customHeight="1" x14ac:dyDescent="0.3">
      <c r="A81" s="518" t="s">
        <v>52</v>
      </c>
      <c r="B81" s="518"/>
      <c r="C81" s="518"/>
      <c r="D81" s="518"/>
      <c r="E81" s="518"/>
      <c r="F81" s="518"/>
      <c r="G81" s="518"/>
      <c r="H81" s="518"/>
      <c r="I81" s="518"/>
      <c r="J81" s="518"/>
      <c r="K81" s="518"/>
      <c r="L81" s="518"/>
      <c r="M81" s="518"/>
      <c r="N81" s="518"/>
      <c r="O81" s="518"/>
      <c r="P81" s="518"/>
      <c r="Q81" s="518"/>
      <c r="R81" s="518"/>
      <c r="S81" s="518"/>
      <c r="T81" s="518"/>
      <c r="U81" s="518"/>
      <c r="V81" s="518"/>
      <c r="W81" s="518"/>
      <c r="X81" s="518"/>
      <c r="Y81" s="518"/>
      <c r="Z81" s="518"/>
      <c r="AA81" s="518"/>
      <c r="AB81" s="518"/>
      <c r="AC81" s="518"/>
      <c r="AD81" s="518"/>
      <c r="AE81" s="518"/>
      <c r="AF81" s="518"/>
      <c r="AG81" s="518"/>
      <c r="AH81" s="518"/>
      <c r="AI81" s="518"/>
      <c r="AJ81" s="518"/>
      <c r="AK81" s="518"/>
      <c r="AL81" s="518"/>
      <c r="AM81" s="518"/>
      <c r="AN81" s="518"/>
      <c r="AO81" s="518"/>
      <c r="AP81" s="518"/>
      <c r="AQ81" s="518"/>
      <c r="AR81" s="518"/>
      <c r="AS81" s="518"/>
      <c r="AV81"/>
    </row>
    <row r="82" spans="1:48" ht="21.25" customHeight="1" x14ac:dyDescent="0.3">
      <c r="A82" s="34"/>
      <c r="B82" s="34"/>
      <c r="C82" s="34"/>
      <c r="D82" s="34"/>
      <c r="E82" s="34"/>
      <c r="F82" s="34"/>
      <c r="G82" s="34"/>
      <c r="H82" s="34"/>
      <c r="I82" s="34"/>
      <c r="J82" s="34"/>
      <c r="K82" s="34"/>
      <c r="L82" s="34"/>
      <c r="M82" s="34"/>
      <c r="N82" s="34"/>
      <c r="O82" s="34"/>
      <c r="P82" s="34"/>
      <c r="Q82" s="34">
        <v>1</v>
      </c>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row>
    <row r="83" spans="1:48" ht="21.25" customHeight="1" thickBot="1" x14ac:dyDescent="0.35">
      <c r="B83" s="20" t="s">
        <v>53</v>
      </c>
    </row>
    <row r="84" spans="1:48" ht="21.25" customHeight="1" x14ac:dyDescent="0.3">
      <c r="C84" s="35" t="s">
        <v>54</v>
      </c>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7">
        <v>1</v>
      </c>
      <c r="AH84" s="647" t="s">
        <v>55</v>
      </c>
      <c r="AI84" s="648"/>
      <c r="AJ84" s="648"/>
      <c r="AK84" s="648"/>
      <c r="AL84" s="648"/>
      <c r="AM84" s="648"/>
      <c r="AN84" s="648"/>
      <c r="AO84" s="648"/>
      <c r="AP84" s="648"/>
      <c r="AQ84" s="648"/>
      <c r="AR84" s="648"/>
      <c r="AS84" s="649"/>
    </row>
    <row r="85" spans="1:48" ht="21.25" customHeight="1" x14ac:dyDescent="0.3">
      <c r="C85" s="38"/>
      <c r="D85" s="614" t="s">
        <v>56</v>
      </c>
      <c r="E85" s="629"/>
      <c r="F85" s="581"/>
      <c r="G85" s="39"/>
      <c r="H85" s="39"/>
      <c r="I85" s="39"/>
      <c r="J85" s="39"/>
      <c r="K85" s="39"/>
      <c r="L85" s="40"/>
      <c r="M85" s="650"/>
      <c r="N85" s="651"/>
      <c r="O85" s="651"/>
      <c r="P85" s="651"/>
      <c r="Q85" s="651"/>
      <c r="R85" s="651"/>
      <c r="S85" s="652"/>
      <c r="T85" s="614" t="str">
        <f>IF(OR(M85=1,M85=2),VLOOKUP(M85,AG84:AS85,2,FALSE),IF(M85="","","エラー"))</f>
        <v/>
      </c>
      <c r="U85" s="629"/>
      <c r="V85" s="629"/>
      <c r="W85" s="629"/>
      <c r="X85" s="629"/>
      <c r="Y85" s="629"/>
      <c r="Z85" s="629"/>
      <c r="AA85" s="629"/>
      <c r="AB85" s="629"/>
      <c r="AC85" s="629"/>
      <c r="AD85" s="629"/>
      <c r="AE85" s="629"/>
      <c r="AF85" s="630"/>
      <c r="AG85" s="41">
        <v>2</v>
      </c>
      <c r="AH85" s="653" t="s">
        <v>57</v>
      </c>
      <c r="AI85" s="581"/>
      <c r="AJ85" s="581"/>
      <c r="AK85" s="581"/>
      <c r="AL85" s="581"/>
      <c r="AM85" s="581"/>
      <c r="AN85" s="581"/>
      <c r="AO85" s="581"/>
      <c r="AP85" s="581"/>
      <c r="AQ85" s="581"/>
      <c r="AR85" s="581"/>
      <c r="AS85" s="582"/>
    </row>
    <row r="86" spans="1:48" ht="21.25" customHeight="1" thickBot="1" x14ac:dyDescent="0.35">
      <c r="C86" s="38"/>
      <c r="D86" s="42"/>
      <c r="E86" s="43"/>
      <c r="F86" s="44" t="s">
        <v>58</v>
      </c>
      <c r="G86" s="44"/>
      <c r="H86" s="44"/>
      <c r="I86" s="44"/>
      <c r="J86" s="44"/>
      <c r="K86" s="44"/>
      <c r="L86" s="45"/>
      <c r="M86" s="622"/>
      <c r="N86" s="568"/>
      <c r="O86" s="568"/>
      <c r="P86" s="568"/>
      <c r="Q86" s="568"/>
      <c r="R86" s="568"/>
      <c r="S86" s="568"/>
      <c r="T86" s="568"/>
      <c r="U86" s="568"/>
      <c r="V86" s="568"/>
      <c r="W86" s="568"/>
      <c r="X86" s="568"/>
      <c r="Y86" s="568"/>
      <c r="Z86" s="568"/>
      <c r="AA86" s="568"/>
      <c r="AB86" s="568"/>
      <c r="AC86" s="568"/>
      <c r="AD86" s="568"/>
      <c r="AE86" s="568"/>
      <c r="AF86" s="568"/>
      <c r="AG86" s="568"/>
      <c r="AH86" s="568"/>
      <c r="AI86" s="568"/>
      <c r="AJ86" s="568"/>
      <c r="AK86" s="568"/>
      <c r="AL86" s="568"/>
      <c r="AM86" s="568"/>
      <c r="AN86" s="568"/>
      <c r="AO86" s="568"/>
      <c r="AP86" s="568"/>
      <c r="AQ86" s="568"/>
      <c r="AR86" s="568"/>
      <c r="AS86" s="569"/>
    </row>
    <row r="87" spans="1:48" ht="21.25" customHeight="1" thickBot="1" x14ac:dyDescent="0.35">
      <c r="C87" s="667"/>
      <c r="D87" s="667"/>
      <c r="E87" s="667"/>
      <c r="F87" s="667"/>
      <c r="G87" s="667"/>
      <c r="H87" s="667"/>
      <c r="I87" s="667"/>
      <c r="J87" s="667"/>
      <c r="K87" s="667"/>
      <c r="L87" s="667"/>
      <c r="M87" s="667"/>
      <c r="N87" s="667"/>
      <c r="O87" s="667"/>
      <c r="P87" s="667"/>
      <c r="Q87" s="667"/>
      <c r="R87" s="667"/>
      <c r="S87" s="667"/>
      <c r="T87" s="667"/>
      <c r="U87" s="667"/>
      <c r="V87" s="667"/>
      <c r="W87" s="667"/>
      <c r="X87" s="667"/>
      <c r="Y87" s="667"/>
      <c r="Z87" s="667"/>
      <c r="AA87" s="667"/>
      <c r="AB87" s="667"/>
      <c r="AC87" s="667"/>
      <c r="AD87" s="667"/>
      <c r="AE87" s="667"/>
      <c r="AF87" s="667"/>
      <c r="AG87" s="667"/>
      <c r="AH87" s="667"/>
      <c r="AI87" s="667"/>
      <c r="AJ87" s="667"/>
      <c r="AK87" s="667"/>
      <c r="AL87" s="667"/>
      <c r="AM87" s="667"/>
      <c r="AN87" s="667"/>
      <c r="AO87" s="667"/>
      <c r="AP87" s="667"/>
      <c r="AQ87" s="667"/>
      <c r="AR87" s="667"/>
      <c r="AS87" s="667"/>
    </row>
    <row r="88" spans="1:48" ht="21" customHeight="1" x14ac:dyDescent="0.3">
      <c r="C88" s="668" t="s">
        <v>59</v>
      </c>
      <c r="D88" s="669"/>
      <c r="E88" s="669"/>
      <c r="F88" s="669"/>
      <c r="G88" s="669"/>
      <c r="H88" s="669"/>
      <c r="I88" s="669"/>
      <c r="J88" s="669"/>
      <c r="K88" s="669"/>
      <c r="L88" s="669"/>
      <c r="M88" s="669"/>
      <c r="N88" s="669"/>
      <c r="O88" s="670"/>
      <c r="P88" s="671"/>
      <c r="Q88" s="671"/>
      <c r="R88" s="671"/>
      <c r="S88" s="671"/>
      <c r="T88" s="671"/>
      <c r="U88" s="671"/>
      <c r="V88" s="671"/>
      <c r="W88" s="671"/>
      <c r="X88" s="672"/>
      <c r="Y88" s="672"/>
      <c r="Z88" s="672"/>
      <c r="AA88" s="672"/>
      <c r="AB88" s="672"/>
      <c r="AC88" s="672"/>
      <c r="AD88" s="672"/>
      <c r="AE88" s="672"/>
      <c r="AF88" s="672"/>
      <c r="AG88" s="672"/>
      <c r="AH88" s="672"/>
      <c r="AI88" s="672"/>
      <c r="AJ88" s="672"/>
      <c r="AK88" s="672"/>
      <c r="AL88" s="672"/>
      <c r="AM88" s="672"/>
      <c r="AN88" s="672"/>
      <c r="AO88" s="672"/>
      <c r="AP88" s="672"/>
      <c r="AQ88" s="672"/>
      <c r="AR88" s="672"/>
      <c r="AS88" s="673"/>
    </row>
    <row r="89" spans="1:48" ht="21" customHeight="1" thickBot="1" x14ac:dyDescent="0.35">
      <c r="C89" s="674" t="s">
        <v>791</v>
      </c>
      <c r="D89" s="590"/>
      <c r="E89" s="590"/>
      <c r="F89" s="590"/>
      <c r="G89" s="590"/>
      <c r="H89" s="590"/>
      <c r="I89" s="590"/>
      <c r="J89" s="590"/>
      <c r="K89" s="590"/>
      <c r="L89" s="590"/>
      <c r="M89" s="590"/>
      <c r="N89" s="590"/>
      <c r="O89" s="591"/>
      <c r="P89" s="675"/>
      <c r="Q89" s="676"/>
      <c r="R89" s="676"/>
      <c r="S89" s="676"/>
      <c r="T89" s="676"/>
      <c r="U89" s="676"/>
      <c r="V89" s="676"/>
      <c r="W89" s="676"/>
      <c r="X89" s="675"/>
      <c r="Y89" s="676"/>
      <c r="Z89" s="676"/>
      <c r="AA89" s="676"/>
      <c r="AB89" s="676"/>
      <c r="AC89" s="676"/>
      <c r="AD89" s="676"/>
      <c r="AE89" s="676"/>
      <c r="AF89" s="677"/>
      <c r="AG89" s="678"/>
      <c r="AH89" s="678"/>
      <c r="AI89" s="678"/>
      <c r="AJ89" s="678"/>
      <c r="AK89" s="678"/>
      <c r="AL89" s="678"/>
      <c r="AM89" s="678"/>
      <c r="AN89" s="678"/>
      <c r="AO89" s="678"/>
      <c r="AP89" s="678"/>
      <c r="AQ89" s="678"/>
      <c r="AR89" s="678"/>
      <c r="AS89" s="679"/>
    </row>
    <row r="90" spans="1:48" ht="21" hidden="1" customHeight="1" thickBot="1" x14ac:dyDescent="0.35">
      <c r="C90" s="16"/>
      <c r="D90" s="16"/>
      <c r="E90" s="16"/>
      <c r="F90" s="16"/>
      <c r="G90" s="16"/>
      <c r="H90" s="16"/>
      <c r="I90" s="16"/>
      <c r="J90" s="16"/>
      <c r="K90" s="16"/>
      <c r="L90" s="16"/>
      <c r="M90" s="16"/>
      <c r="N90" s="16"/>
      <c r="O90" s="16"/>
      <c r="P90" s="46"/>
      <c r="Q90" s="46"/>
      <c r="R90" s="46"/>
      <c r="S90" s="46"/>
      <c r="T90" s="46"/>
      <c r="U90" s="46"/>
      <c r="V90" s="46"/>
      <c r="W90" s="46"/>
      <c r="X90" s="16"/>
      <c r="Y90" s="16"/>
      <c r="Z90" s="16"/>
      <c r="AA90" s="16"/>
      <c r="AB90" s="16"/>
      <c r="AC90" s="16"/>
      <c r="AD90" s="16"/>
      <c r="AE90" s="16"/>
      <c r="AF90" s="16"/>
      <c r="AG90" s="16"/>
      <c r="AH90" s="16"/>
      <c r="AI90" s="16"/>
      <c r="AJ90" s="16"/>
      <c r="AK90" s="16"/>
      <c r="AL90" s="16"/>
      <c r="AM90" s="16"/>
      <c r="AN90" s="16"/>
      <c r="AO90" s="16"/>
      <c r="AP90" s="16"/>
      <c r="AQ90" s="16"/>
      <c r="AR90" s="16"/>
      <c r="AS90" s="16"/>
    </row>
    <row r="91" spans="1:48" ht="21.25" hidden="1" customHeight="1" x14ac:dyDescent="0.3">
      <c r="C91" s="654" t="s">
        <v>60</v>
      </c>
      <c r="D91" s="655"/>
      <c r="E91" s="655"/>
      <c r="F91" s="655"/>
      <c r="G91" s="655"/>
      <c r="H91" s="655"/>
      <c r="I91" s="655"/>
      <c r="J91" s="655"/>
      <c r="K91" s="655"/>
      <c r="L91" s="655"/>
      <c r="M91" s="655"/>
      <c r="N91" s="655"/>
      <c r="O91" s="656"/>
      <c r="P91" s="657"/>
      <c r="Q91" s="657"/>
      <c r="R91" s="657"/>
      <c r="S91" s="657"/>
      <c r="T91" s="657"/>
      <c r="U91" s="657"/>
      <c r="V91" s="657"/>
      <c r="W91" s="657"/>
      <c r="X91" s="658" t="str">
        <f>IF(P91="はい","※液石法の需要家件数のみを新規または交換の入力欄に記載してください。","")</f>
        <v/>
      </c>
      <c r="Y91" s="658"/>
      <c r="Z91" s="658"/>
      <c r="AA91" s="658"/>
      <c r="AB91" s="658"/>
      <c r="AC91" s="658"/>
      <c r="AD91" s="658"/>
      <c r="AE91" s="658"/>
      <c r="AF91" s="658"/>
      <c r="AG91" s="658"/>
      <c r="AH91" s="658"/>
      <c r="AI91" s="658"/>
      <c r="AJ91" s="658"/>
      <c r="AK91" s="658"/>
      <c r="AL91" s="658"/>
      <c r="AM91" s="658"/>
      <c r="AN91" s="658"/>
      <c r="AO91" s="658"/>
      <c r="AP91" s="658"/>
      <c r="AQ91" s="658"/>
      <c r="AR91" s="658"/>
      <c r="AS91" s="659"/>
    </row>
    <row r="92" spans="1:48" ht="21.25" hidden="1" customHeight="1" x14ac:dyDescent="0.3">
      <c r="C92" s="47"/>
      <c r="D92" s="48"/>
      <c r="E92" s="48"/>
      <c r="F92" s="48"/>
      <c r="G92" s="48"/>
      <c r="H92" s="48"/>
      <c r="I92" s="48"/>
      <c r="J92" s="48"/>
      <c r="K92" s="48"/>
      <c r="L92" s="48"/>
      <c r="M92" s="660" t="s">
        <v>61</v>
      </c>
      <c r="N92" s="661"/>
      <c r="O92" s="662"/>
      <c r="P92" s="663"/>
      <c r="Q92" s="664"/>
      <c r="R92" s="664"/>
      <c r="S92" s="664"/>
      <c r="T92" s="664"/>
      <c r="U92" s="664"/>
      <c r="V92" s="664"/>
      <c r="W92" s="49" t="s">
        <v>62</v>
      </c>
      <c r="X92" s="665" t="str">
        <f>IF(P92&lt;&gt;"",IF(AND(P92&gt;=0,ISNUMBER(P92)),"","新規件数を正しく入力してください"),"")</f>
        <v/>
      </c>
      <c r="Y92" s="665"/>
      <c r="Z92" s="665"/>
      <c r="AA92" s="665"/>
      <c r="AB92" s="665"/>
      <c r="AC92" s="665"/>
      <c r="AD92" s="665"/>
      <c r="AE92" s="665"/>
      <c r="AF92" s="665"/>
      <c r="AG92" s="665"/>
      <c r="AH92" s="665"/>
      <c r="AI92" s="665"/>
      <c r="AJ92" s="665"/>
      <c r="AK92" s="665"/>
      <c r="AL92" s="665"/>
      <c r="AM92" s="665"/>
      <c r="AN92" s="665"/>
      <c r="AO92" s="665"/>
      <c r="AP92" s="665"/>
      <c r="AQ92" s="665"/>
      <c r="AR92" s="665"/>
      <c r="AS92" s="666"/>
    </row>
    <row r="93" spans="1:48" ht="21.25" hidden="1" customHeight="1" x14ac:dyDescent="0.3">
      <c r="C93" s="47" t="s">
        <v>63</v>
      </c>
      <c r="D93" s="48"/>
      <c r="E93" s="48"/>
      <c r="F93" s="48"/>
      <c r="G93" s="48"/>
      <c r="H93" s="48"/>
      <c r="I93" s="48"/>
      <c r="J93" s="48"/>
      <c r="K93" s="48"/>
      <c r="L93" s="48"/>
      <c r="M93" s="690" t="s">
        <v>64</v>
      </c>
      <c r="N93" s="691"/>
      <c r="O93" s="692"/>
      <c r="P93" s="663"/>
      <c r="Q93" s="664"/>
      <c r="R93" s="664"/>
      <c r="S93" s="664"/>
      <c r="T93" s="664"/>
      <c r="U93" s="664"/>
      <c r="V93" s="664"/>
      <c r="W93" s="49" t="s">
        <v>62</v>
      </c>
      <c r="X93" s="665" t="str">
        <f>IF(P93&lt;&gt;"",IF(AND(P93&gt;=0,ISNUMBER(P93)),"","交換件数を正しく入力してください"),"")</f>
        <v/>
      </c>
      <c r="Y93" s="665"/>
      <c r="Z93" s="665"/>
      <c r="AA93" s="665"/>
      <c r="AB93" s="665"/>
      <c r="AC93" s="665"/>
      <c r="AD93" s="665"/>
      <c r="AE93" s="665"/>
      <c r="AF93" s="665"/>
      <c r="AG93" s="665"/>
      <c r="AH93" s="665"/>
      <c r="AI93" s="665"/>
      <c r="AJ93" s="665"/>
      <c r="AK93" s="665"/>
      <c r="AL93" s="665"/>
      <c r="AM93" s="665"/>
      <c r="AN93" s="665"/>
      <c r="AO93" s="665"/>
      <c r="AP93" s="665"/>
      <c r="AQ93" s="665"/>
      <c r="AR93" s="665"/>
      <c r="AS93" s="666"/>
    </row>
    <row r="94" spans="1:48" ht="21.25" hidden="1" customHeight="1" x14ac:dyDescent="0.3">
      <c r="C94" s="50"/>
      <c r="D94" s="51"/>
      <c r="E94" s="51"/>
      <c r="F94" s="51"/>
      <c r="G94" s="51"/>
      <c r="H94" s="51"/>
      <c r="I94" s="51"/>
      <c r="J94" s="51"/>
      <c r="K94" s="51"/>
      <c r="L94" s="51"/>
      <c r="M94" s="693" t="s">
        <v>65</v>
      </c>
      <c r="N94" s="694"/>
      <c r="O94" s="695"/>
      <c r="P94" s="696">
        <f>SUM(P92:W93)</f>
        <v>0</v>
      </c>
      <c r="Q94" s="697"/>
      <c r="R94" s="697"/>
      <c r="S94" s="697"/>
      <c r="T94" s="697"/>
      <c r="U94" s="697"/>
      <c r="V94" s="697"/>
      <c r="W94" s="52" t="s">
        <v>62</v>
      </c>
      <c r="X94" s="665" t="str">
        <f>IF(P94&lt;&gt;"",IF(AND(ISNUMBER(P94),X92="",X93=""),"","修正が必要です"),"")</f>
        <v/>
      </c>
      <c r="Y94" s="665"/>
      <c r="Z94" s="665"/>
      <c r="AA94" s="665"/>
      <c r="AB94" s="665"/>
      <c r="AC94" s="665"/>
      <c r="AD94" s="665"/>
      <c r="AE94" s="665"/>
      <c r="AF94" s="665"/>
      <c r="AG94" s="665"/>
      <c r="AH94" s="665"/>
      <c r="AI94" s="665"/>
      <c r="AJ94" s="665"/>
      <c r="AK94" s="665"/>
      <c r="AL94" s="665"/>
      <c r="AM94" s="665"/>
      <c r="AN94" s="665"/>
      <c r="AO94" s="665"/>
      <c r="AP94" s="665"/>
      <c r="AQ94" s="665"/>
      <c r="AR94" s="665"/>
      <c r="AS94" s="666"/>
    </row>
    <row r="95" spans="1:48" ht="21.25" hidden="1" customHeight="1" x14ac:dyDescent="0.3">
      <c r="C95" s="680" t="s">
        <v>66</v>
      </c>
      <c r="D95" s="681"/>
      <c r="E95" s="681"/>
      <c r="F95" s="681"/>
      <c r="G95" s="681"/>
      <c r="H95" s="681"/>
      <c r="I95" s="681"/>
      <c r="J95" s="681"/>
      <c r="K95" s="681"/>
      <c r="L95" s="681"/>
      <c r="M95" s="681"/>
      <c r="N95" s="681"/>
      <c r="O95" s="682"/>
      <c r="P95" s="609"/>
      <c r="Q95" s="609"/>
      <c r="R95" s="609"/>
      <c r="S95" s="609"/>
      <c r="T95" s="609"/>
      <c r="U95" s="609"/>
      <c r="V95" s="609"/>
      <c r="W95" s="609"/>
      <c r="X95" s="683"/>
      <c r="Y95" s="683"/>
      <c r="Z95" s="683"/>
      <c r="AA95" s="683"/>
      <c r="AB95" s="683"/>
      <c r="AC95" s="683"/>
      <c r="AD95" s="683"/>
      <c r="AE95" s="683"/>
      <c r="AF95" s="683"/>
      <c r="AG95" s="683"/>
      <c r="AH95" s="683"/>
      <c r="AI95" s="683"/>
      <c r="AJ95" s="683"/>
      <c r="AK95" s="683"/>
      <c r="AL95" s="683"/>
      <c r="AM95" s="683"/>
      <c r="AN95" s="683"/>
      <c r="AO95" s="683"/>
      <c r="AP95" s="683"/>
      <c r="AQ95" s="683"/>
      <c r="AR95" s="683"/>
      <c r="AS95" s="684"/>
    </row>
    <row r="96" spans="1:48" ht="21.25" hidden="1" customHeight="1" thickBot="1" x14ac:dyDescent="0.35">
      <c r="C96" s="674" t="s">
        <v>67</v>
      </c>
      <c r="D96" s="590"/>
      <c r="E96" s="590"/>
      <c r="F96" s="590"/>
      <c r="G96" s="590"/>
      <c r="H96" s="590"/>
      <c r="I96" s="590"/>
      <c r="J96" s="590"/>
      <c r="K96" s="590"/>
      <c r="L96" s="590"/>
      <c r="M96" s="590"/>
      <c r="N96" s="590"/>
      <c r="O96" s="591"/>
      <c r="P96" s="685" t="str">
        <f>IF(M101&lt;&gt;"",M103,M117)</f>
        <v/>
      </c>
      <c r="Q96" s="686"/>
      <c r="R96" s="686"/>
      <c r="S96" s="686"/>
      <c r="T96" s="686"/>
      <c r="U96" s="686"/>
      <c r="V96" s="686"/>
      <c r="W96" s="53" t="s">
        <v>68</v>
      </c>
      <c r="X96" s="687" t="str">
        <f>IF(P96="","",IF(P96&gt;100,"100%を超えています。",""))</f>
        <v/>
      </c>
      <c r="Y96" s="688"/>
      <c r="Z96" s="688"/>
      <c r="AA96" s="688"/>
      <c r="AB96" s="688"/>
      <c r="AC96" s="688"/>
      <c r="AD96" s="688"/>
      <c r="AE96" s="688"/>
      <c r="AF96" s="688"/>
      <c r="AG96" s="688"/>
      <c r="AH96" s="688"/>
      <c r="AI96" s="688"/>
      <c r="AJ96" s="688"/>
      <c r="AK96" s="688"/>
      <c r="AL96" s="688"/>
      <c r="AM96" s="688"/>
      <c r="AN96" s="688"/>
      <c r="AO96" s="688"/>
      <c r="AP96" s="688"/>
      <c r="AQ96" s="688"/>
      <c r="AR96" s="688"/>
      <c r="AS96" s="689"/>
    </row>
    <row r="97" spans="2:48" ht="21.25" customHeight="1" x14ac:dyDescent="0.3">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row>
    <row r="98" spans="2:48" ht="21.25" customHeight="1" thickBot="1" x14ac:dyDescent="0.35">
      <c r="B98" s="20" t="s">
        <v>69</v>
      </c>
    </row>
    <row r="99" spans="2:48" ht="21.25" customHeight="1" thickBot="1" x14ac:dyDescent="0.35">
      <c r="C99" s="698" t="s">
        <v>70</v>
      </c>
      <c r="D99" s="699"/>
      <c r="E99" s="699"/>
      <c r="F99" s="699"/>
      <c r="G99" s="699"/>
      <c r="H99" s="699"/>
      <c r="I99" s="699"/>
      <c r="J99" s="699"/>
      <c r="K99" s="699"/>
      <c r="L99" s="700"/>
      <c r="M99" s="701"/>
      <c r="N99" s="702"/>
      <c r="O99" s="702"/>
      <c r="P99" s="702"/>
      <c r="Q99" s="702"/>
      <c r="R99" s="702"/>
      <c r="S99" s="55" t="s">
        <v>71</v>
      </c>
      <c r="T99" s="703" t="str">
        <f>IF(M99&lt;&gt;"",IF(ISNUMBER(M99),"","エラー"),"")</f>
        <v/>
      </c>
      <c r="U99" s="704"/>
      <c r="V99" s="704"/>
      <c r="W99" s="704"/>
      <c r="X99" s="705" t="s">
        <v>72</v>
      </c>
      <c r="Y99" s="705"/>
      <c r="Z99" s="705"/>
      <c r="AA99" s="705"/>
      <c r="AB99" s="705"/>
      <c r="AC99" s="705"/>
      <c r="AD99" s="705"/>
      <c r="AE99" s="705"/>
      <c r="AF99" s="705"/>
      <c r="AG99" s="705"/>
      <c r="AH99" s="705"/>
      <c r="AI99" s="705"/>
      <c r="AJ99" s="705"/>
      <c r="AK99" s="705"/>
      <c r="AL99" s="705"/>
      <c r="AM99" s="705"/>
      <c r="AN99" s="705"/>
      <c r="AO99" s="705"/>
      <c r="AP99" s="705"/>
      <c r="AQ99" s="705"/>
      <c r="AR99" s="705"/>
      <c r="AS99" s="706"/>
    </row>
    <row r="100" spans="2:48" ht="21.25" customHeight="1" x14ac:dyDescent="0.3">
      <c r="C100" s="707" t="s">
        <v>73</v>
      </c>
      <c r="D100" s="708"/>
      <c r="E100" s="708"/>
      <c r="F100" s="708"/>
      <c r="G100" s="708"/>
      <c r="H100" s="708"/>
      <c r="I100" s="708"/>
      <c r="J100" s="708"/>
      <c r="K100" s="708"/>
      <c r="L100" s="708"/>
      <c r="M100" s="708"/>
      <c r="N100" s="708"/>
      <c r="O100" s="708"/>
      <c r="P100" s="708"/>
      <c r="Q100" s="708"/>
      <c r="R100" s="708"/>
      <c r="S100" s="708"/>
      <c r="T100" s="708"/>
      <c r="U100" s="708"/>
      <c r="V100" s="708"/>
      <c r="W100" s="708"/>
      <c r="X100" s="708"/>
      <c r="Y100" s="708"/>
      <c r="Z100" s="708"/>
      <c r="AA100" s="708"/>
      <c r="AB100" s="708"/>
      <c r="AC100" s="708"/>
      <c r="AD100" s="708"/>
      <c r="AE100" s="708"/>
      <c r="AF100" s="708"/>
      <c r="AG100" s="708"/>
      <c r="AH100" s="708"/>
      <c r="AI100" s="708"/>
      <c r="AJ100" s="708"/>
      <c r="AK100" s="708"/>
      <c r="AL100" s="708"/>
      <c r="AM100" s="708"/>
      <c r="AN100" s="708"/>
      <c r="AO100" s="708"/>
      <c r="AP100" s="708"/>
      <c r="AQ100" s="708"/>
      <c r="AR100" s="708"/>
      <c r="AS100" s="709"/>
    </row>
    <row r="101" spans="2:48" ht="21.25" customHeight="1" x14ac:dyDescent="0.3">
      <c r="C101" s="38"/>
      <c r="D101" s="614" t="s">
        <v>74</v>
      </c>
      <c r="E101" s="581"/>
      <c r="F101" s="581"/>
      <c r="G101" s="581"/>
      <c r="H101" s="581"/>
      <c r="I101" s="581"/>
      <c r="J101" s="581"/>
      <c r="K101" s="581"/>
      <c r="L101" s="581"/>
      <c r="M101" s="710"/>
      <c r="N101" s="711"/>
      <c r="O101" s="711"/>
      <c r="P101" s="711"/>
      <c r="Q101" s="711"/>
      <c r="R101" s="711"/>
      <c r="S101" s="56" t="s">
        <v>75</v>
      </c>
      <c r="T101" s="562" t="s">
        <v>76</v>
      </c>
      <c r="U101" s="563"/>
      <c r="V101" s="563"/>
      <c r="W101" s="563"/>
      <c r="X101" s="712"/>
      <c r="Y101" s="712"/>
      <c r="Z101" s="712"/>
      <c r="AA101" s="712"/>
      <c r="AB101" s="712"/>
      <c r="AC101" s="712"/>
      <c r="AD101" s="712"/>
      <c r="AE101" s="712"/>
      <c r="AF101" s="712"/>
      <c r="AG101" s="712"/>
      <c r="AH101" s="712"/>
      <c r="AI101" s="712"/>
      <c r="AJ101" s="713" t="s">
        <v>76</v>
      </c>
      <c r="AK101" s="714"/>
      <c r="AL101" s="714"/>
      <c r="AM101" s="714"/>
      <c r="AN101" s="714"/>
      <c r="AO101" s="714"/>
      <c r="AP101" s="714"/>
      <c r="AQ101" s="714"/>
      <c r="AR101" s="714"/>
      <c r="AS101" s="715"/>
    </row>
    <row r="102" spans="2:48" ht="21" customHeight="1" x14ac:dyDescent="0.3">
      <c r="C102" s="38"/>
      <c r="D102" s="57"/>
      <c r="E102" s="566" t="s">
        <v>77</v>
      </c>
      <c r="F102" s="581"/>
      <c r="G102" s="581"/>
      <c r="H102" s="581"/>
      <c r="I102" s="581"/>
      <c r="J102" s="581"/>
      <c r="K102" s="581"/>
      <c r="L102" s="581"/>
      <c r="M102" s="726" t="str">
        <f>IF(AND(M99&lt;&gt;"",M101&lt;&gt;"",T99="",T101=""),ROUNDDOWN(M101/M99*100,3),"")</f>
        <v/>
      </c>
      <c r="N102" s="727"/>
      <c r="O102" s="727"/>
      <c r="P102" s="727"/>
      <c r="Q102" s="727"/>
      <c r="R102" s="727"/>
      <c r="S102" s="58" t="s">
        <v>78</v>
      </c>
      <c r="T102" s="728" t="s">
        <v>79</v>
      </c>
      <c r="U102" s="712"/>
      <c r="V102" s="712"/>
      <c r="W102" s="712"/>
      <c r="X102" s="712"/>
      <c r="Y102" s="563" t="str">
        <f>IF(M102="","",IF(M102&gt;100,"100%を超えています。",""))</f>
        <v/>
      </c>
      <c r="Z102" s="563"/>
      <c r="AA102" s="563"/>
      <c r="AB102" s="563"/>
      <c r="AC102" s="563"/>
      <c r="AD102" s="563"/>
      <c r="AE102" s="563"/>
      <c r="AF102" s="563"/>
      <c r="AG102" s="563"/>
      <c r="AH102" s="563"/>
      <c r="AI102" s="563"/>
      <c r="AJ102" s="716"/>
      <c r="AK102" s="519"/>
      <c r="AL102" s="519"/>
      <c r="AM102" s="519"/>
      <c r="AN102" s="519"/>
      <c r="AO102" s="519"/>
      <c r="AP102" s="519"/>
      <c r="AQ102" s="519"/>
      <c r="AR102" s="519"/>
      <c r="AS102" s="717"/>
    </row>
    <row r="103" spans="2:48" ht="21" hidden="1" customHeight="1" x14ac:dyDescent="0.3">
      <c r="C103" s="38"/>
      <c r="D103" s="59"/>
      <c r="E103" s="566" t="s">
        <v>80</v>
      </c>
      <c r="F103" s="581"/>
      <c r="G103" s="581"/>
      <c r="H103" s="581"/>
      <c r="I103" s="581"/>
      <c r="J103" s="581"/>
      <c r="K103" s="581"/>
      <c r="L103" s="581"/>
      <c r="M103" s="726" t="str">
        <f>IF(AND(M99&lt;&gt;"",M101&lt;&gt;"",T99="",T101=""),ROUNDDOWN(M101/M99*100,3),"")</f>
        <v/>
      </c>
      <c r="N103" s="727"/>
      <c r="O103" s="727"/>
      <c r="P103" s="727"/>
      <c r="Q103" s="727"/>
      <c r="R103" s="727"/>
      <c r="S103" s="58" t="s">
        <v>78</v>
      </c>
      <c r="T103" s="728" t="s">
        <v>79</v>
      </c>
      <c r="U103" s="712"/>
      <c r="V103" s="712"/>
      <c r="W103" s="712"/>
      <c r="X103" s="712"/>
      <c r="Y103" s="563" t="str">
        <f>IF(M103="","",IF(M103&gt;100,"100%を超えています。",""))</f>
        <v/>
      </c>
      <c r="Z103" s="563"/>
      <c r="AA103" s="563"/>
      <c r="AB103" s="563"/>
      <c r="AC103" s="563"/>
      <c r="AD103" s="563"/>
      <c r="AE103" s="563"/>
      <c r="AF103" s="563"/>
      <c r="AG103" s="563"/>
      <c r="AH103" s="563"/>
      <c r="AI103" s="563"/>
      <c r="AJ103" s="716"/>
      <c r="AK103" s="519"/>
      <c r="AL103" s="519"/>
      <c r="AM103" s="519"/>
      <c r="AN103" s="519"/>
      <c r="AO103" s="519"/>
      <c r="AP103" s="519"/>
      <c r="AQ103" s="519"/>
      <c r="AR103" s="519"/>
      <c r="AS103" s="717"/>
      <c r="AV103" s="60"/>
    </row>
    <row r="104" spans="2:48" ht="21.25" hidden="1" customHeight="1" x14ac:dyDescent="0.3">
      <c r="C104" s="38"/>
      <c r="D104" s="59"/>
      <c r="E104" s="566" t="s">
        <v>81</v>
      </c>
      <c r="F104" s="581"/>
      <c r="G104" s="581"/>
      <c r="H104" s="581"/>
      <c r="I104" s="581"/>
      <c r="J104" s="581"/>
      <c r="K104" s="581"/>
      <c r="L104" s="610"/>
      <c r="M104" s="721" t="str">
        <f>IF(AND(M99&lt;&gt;"", M101&lt;&gt;"", T99="", T101=""),  VLOOKUP(M103, 判定テーブル, 4),  "")</f>
        <v/>
      </c>
      <c r="N104" s="722"/>
      <c r="O104" s="722"/>
      <c r="P104" s="722"/>
      <c r="Q104" s="722"/>
      <c r="R104" s="722"/>
      <c r="S104" s="723"/>
      <c r="T104" s="61" t="s">
        <v>82</v>
      </c>
      <c r="U104" s="62"/>
      <c r="V104" s="62"/>
      <c r="W104" s="62"/>
      <c r="X104" s="62"/>
      <c r="Y104" s="62"/>
      <c r="Z104" s="62"/>
      <c r="AA104" s="62"/>
      <c r="AB104" s="62"/>
      <c r="AC104" s="62"/>
      <c r="AD104" s="62"/>
      <c r="AE104" s="62"/>
      <c r="AF104" s="62"/>
      <c r="AG104" s="62"/>
      <c r="AH104" s="62"/>
      <c r="AI104" s="62"/>
      <c r="AJ104" s="716"/>
      <c r="AK104" s="519"/>
      <c r="AL104" s="519"/>
      <c r="AM104" s="519"/>
      <c r="AN104" s="519"/>
      <c r="AO104" s="519"/>
      <c r="AP104" s="519"/>
      <c r="AQ104" s="519"/>
      <c r="AR104" s="519"/>
      <c r="AS104" s="717"/>
      <c r="AV104" s="60"/>
    </row>
    <row r="105" spans="2:48" ht="21.25" hidden="1" customHeight="1" x14ac:dyDescent="0.3">
      <c r="C105" s="38"/>
      <c r="D105" s="59"/>
      <c r="E105" s="566" t="s">
        <v>83</v>
      </c>
      <c r="F105" s="581"/>
      <c r="G105" s="581"/>
      <c r="H105" s="581"/>
      <c r="I105" s="581"/>
      <c r="J105" s="581"/>
      <c r="K105" s="581"/>
      <c r="L105" s="581"/>
      <c r="M105" s="581"/>
      <c r="N105" s="581"/>
      <c r="O105" s="581"/>
      <c r="P105" s="581"/>
      <c r="Q105" s="581"/>
      <c r="R105" s="581"/>
      <c r="S105" s="610"/>
      <c r="T105" s="724" t="str">
        <f>IF(AND(T99&lt;&gt;"エラー",T101&lt;&gt;"エラー"),IF(AND(M99&lt;&gt;"",M101&lt;&gt;""),IF(M99&lt;8000,ROUND(M99*0.1,0),800),""),"")</f>
        <v/>
      </c>
      <c r="U105" s="725"/>
      <c r="V105" s="725"/>
      <c r="W105" s="725"/>
      <c r="X105" s="725"/>
      <c r="Y105" s="725"/>
      <c r="Z105" s="58" t="s">
        <v>71</v>
      </c>
      <c r="AA105" s="61" t="s">
        <v>84</v>
      </c>
      <c r="AB105" s="62"/>
      <c r="AC105" s="62"/>
      <c r="AD105" s="62"/>
      <c r="AE105" s="62"/>
      <c r="AF105" s="62"/>
      <c r="AG105" s="62"/>
      <c r="AH105" s="62"/>
      <c r="AI105" s="62"/>
      <c r="AJ105" s="716"/>
      <c r="AK105" s="519"/>
      <c r="AL105" s="519"/>
      <c r="AM105" s="519"/>
      <c r="AN105" s="519"/>
      <c r="AO105" s="519"/>
      <c r="AP105" s="519"/>
      <c r="AQ105" s="519"/>
      <c r="AR105" s="519"/>
      <c r="AS105" s="717"/>
      <c r="AV105" s="60"/>
    </row>
    <row r="106" spans="2:48" ht="21.25" hidden="1" customHeight="1" x14ac:dyDescent="0.3">
      <c r="C106" s="38"/>
      <c r="D106" s="59"/>
      <c r="E106" s="566" t="s">
        <v>85</v>
      </c>
      <c r="F106" s="581"/>
      <c r="G106" s="581"/>
      <c r="H106" s="581"/>
      <c r="I106" s="581"/>
      <c r="J106" s="581"/>
      <c r="K106" s="581"/>
      <c r="L106" s="581"/>
      <c r="M106" s="581"/>
      <c r="N106" s="581"/>
      <c r="O106" s="581"/>
      <c r="P106" s="581"/>
      <c r="Q106" s="581"/>
      <c r="R106" s="581"/>
      <c r="S106" s="610"/>
      <c r="T106" s="724" t="str">
        <f>IF(  AND(T99&lt;&gt;"エラー", T101&lt;&gt;"エラー"),  IF(   AND(M99&lt;&gt;"", M101&lt;&gt;""),   MIN( MIN( ROUND(M99 * VLOOKUP(M103, 判定テーブル, 3) / 100 - M101, 0),   800  ),   M99 - M101  ),  ""  ),  "")</f>
        <v/>
      </c>
      <c r="U106" s="725"/>
      <c r="V106" s="725"/>
      <c r="W106" s="725"/>
      <c r="X106" s="725"/>
      <c r="Y106" s="725"/>
      <c r="Z106" s="58" t="s">
        <v>71</v>
      </c>
      <c r="AA106" s="61" t="s">
        <v>86</v>
      </c>
      <c r="AB106" s="62"/>
      <c r="AC106" s="62"/>
      <c r="AD106" s="62"/>
      <c r="AE106" s="62"/>
      <c r="AF106" s="62"/>
      <c r="AG106" s="62"/>
      <c r="AH106" s="62"/>
      <c r="AI106" s="62"/>
      <c r="AJ106" s="716"/>
      <c r="AK106" s="519"/>
      <c r="AL106" s="519"/>
      <c r="AM106" s="519"/>
      <c r="AN106" s="519"/>
      <c r="AO106" s="519"/>
      <c r="AP106" s="519"/>
      <c r="AQ106" s="519"/>
      <c r="AR106" s="519"/>
      <c r="AS106" s="717"/>
      <c r="AV106" s="60"/>
    </row>
    <row r="107" spans="2:48" ht="21.25" hidden="1" customHeight="1" x14ac:dyDescent="0.3">
      <c r="C107" s="38"/>
      <c r="D107" s="63"/>
      <c r="E107" s="64" t="str">
        <f>IF(事業区分=1,IF(T105&gt;T106,"ｃ．の下限値が、ｄ．の上限値を超えており、採択要件不適合で今回は申請できません","下限～上限間に当てはまる数値を②に記入してください"),"")</f>
        <v/>
      </c>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716"/>
      <c r="AK107" s="519"/>
      <c r="AL107" s="519"/>
      <c r="AM107" s="519"/>
      <c r="AN107" s="519"/>
      <c r="AO107" s="519"/>
      <c r="AP107" s="519"/>
      <c r="AQ107" s="519"/>
      <c r="AR107" s="519"/>
      <c r="AS107" s="717"/>
    </row>
    <row r="108" spans="2:48" ht="21.25" hidden="1" customHeight="1" x14ac:dyDescent="0.3">
      <c r="C108" s="38"/>
      <c r="D108" s="66"/>
      <c r="E108" s="67"/>
      <c r="F108" s="67"/>
      <c r="G108" s="67"/>
      <c r="H108" s="67"/>
      <c r="I108" s="67"/>
      <c r="J108" s="67"/>
      <c r="K108" s="68"/>
      <c r="L108" s="68"/>
      <c r="M108" s="69"/>
      <c r="N108" s="69"/>
      <c r="O108" s="69"/>
      <c r="P108" s="69"/>
      <c r="Q108" s="69"/>
      <c r="R108" s="69"/>
      <c r="S108" s="69"/>
      <c r="T108" s="67"/>
      <c r="U108" s="67"/>
      <c r="V108" s="67"/>
      <c r="W108" s="67"/>
      <c r="X108" s="67"/>
      <c r="Y108" s="67"/>
      <c r="Z108" s="67"/>
      <c r="AA108" s="67"/>
      <c r="AB108" s="67"/>
      <c r="AC108" s="67"/>
      <c r="AD108" s="67"/>
      <c r="AE108" s="67"/>
      <c r="AF108" s="67"/>
      <c r="AG108" s="67"/>
      <c r="AH108" s="67"/>
      <c r="AI108" s="67"/>
      <c r="AJ108" s="716"/>
      <c r="AK108" s="519"/>
      <c r="AL108" s="519"/>
      <c r="AM108" s="519"/>
      <c r="AN108" s="519"/>
      <c r="AO108" s="519"/>
      <c r="AP108" s="519"/>
      <c r="AQ108" s="519"/>
      <c r="AR108" s="519"/>
      <c r="AS108" s="717"/>
    </row>
    <row r="109" spans="2:48" ht="21.25" customHeight="1" x14ac:dyDescent="0.3">
      <c r="C109" s="38"/>
      <c r="D109" s="70" t="s">
        <v>87</v>
      </c>
      <c r="E109" s="71"/>
      <c r="F109" s="71"/>
      <c r="G109" s="71"/>
      <c r="H109" s="71"/>
      <c r="I109" s="71"/>
      <c r="J109" s="72"/>
      <c r="K109" s="730" t="s">
        <v>61</v>
      </c>
      <c r="L109" s="731"/>
      <c r="M109" s="710"/>
      <c r="N109" s="711"/>
      <c r="O109" s="711"/>
      <c r="P109" s="711"/>
      <c r="Q109" s="711"/>
      <c r="R109" s="711"/>
      <c r="S109" s="73" t="s">
        <v>75</v>
      </c>
      <c r="T109" s="74" t="str">
        <f>IF(AND(事業区分=1,M109&lt;&gt;""),IF(OR(NOT(ISNUMBER(M109)),M109&lt;=0),"新規件数を正しく入力してください（１以上）",IF(M109&lt;=M99-M101,"","新規設置数を超過しています")),IF(M110&lt;&gt;"","新規件数は入力してください",""))</f>
        <v/>
      </c>
      <c r="U109" s="75"/>
      <c r="V109" s="75"/>
      <c r="W109" s="75"/>
      <c r="X109" s="75"/>
      <c r="Y109" s="75"/>
      <c r="Z109" s="75"/>
      <c r="AA109" s="75"/>
      <c r="AB109" s="75"/>
      <c r="AC109" s="75"/>
      <c r="AD109" s="75"/>
      <c r="AE109" s="75"/>
      <c r="AF109" s="75"/>
      <c r="AG109" s="75"/>
      <c r="AH109" s="75"/>
      <c r="AI109" s="75"/>
      <c r="AJ109" s="716"/>
      <c r="AK109" s="519"/>
      <c r="AL109" s="519"/>
      <c r="AM109" s="519"/>
      <c r="AN109" s="519"/>
      <c r="AO109" s="519"/>
      <c r="AP109" s="519"/>
      <c r="AQ109" s="519"/>
      <c r="AR109" s="519"/>
      <c r="AS109" s="717"/>
    </row>
    <row r="110" spans="2:48" ht="21.25" customHeight="1" x14ac:dyDescent="0.3">
      <c r="C110" s="38"/>
      <c r="D110" s="76"/>
      <c r="J110" s="77"/>
      <c r="K110" s="731" t="s">
        <v>64</v>
      </c>
      <c r="L110" s="731"/>
      <c r="M110" s="710"/>
      <c r="N110" s="711"/>
      <c r="O110" s="711"/>
      <c r="P110" s="711"/>
      <c r="Q110" s="711"/>
      <c r="R110" s="711"/>
      <c r="S110" s="73" t="s">
        <v>75</v>
      </c>
      <c r="T110" s="74" t="str">
        <f>IF(AND(事業区分=1,M110&lt;&gt;""),IF(OR(NOT(ISNUMBER(M110)),M110&lt;0),"交換件数を正しく入力してください",IF(M110&gt;M101,"既設設置数を超過しています","")),"")</f>
        <v/>
      </c>
      <c r="U110" s="75"/>
      <c r="V110" s="75"/>
      <c r="W110" s="75"/>
      <c r="X110" s="75"/>
      <c r="Y110" s="75"/>
      <c r="Z110" s="75"/>
      <c r="AA110" s="75"/>
      <c r="AB110" s="75"/>
      <c r="AC110" s="75"/>
      <c r="AD110" s="75"/>
      <c r="AE110" s="75"/>
      <c r="AF110" s="75"/>
      <c r="AG110" s="75"/>
      <c r="AH110" s="75"/>
      <c r="AI110" s="75"/>
      <c r="AJ110" s="716"/>
      <c r="AK110" s="519"/>
      <c r="AL110" s="519"/>
      <c r="AM110" s="519"/>
      <c r="AN110" s="519"/>
      <c r="AO110" s="519"/>
      <c r="AP110" s="519"/>
      <c r="AQ110" s="519"/>
      <c r="AR110" s="519"/>
      <c r="AS110" s="717"/>
      <c r="AU110" s="78"/>
    </row>
    <row r="111" spans="2:48" ht="21.25" customHeight="1" x14ac:dyDescent="0.3">
      <c r="C111" s="38"/>
      <c r="D111" s="66"/>
      <c r="E111" s="79"/>
      <c r="F111" s="79"/>
      <c r="G111" s="79"/>
      <c r="H111" s="79"/>
      <c r="I111" s="79"/>
      <c r="J111" s="79"/>
      <c r="K111" s="730" t="s">
        <v>65</v>
      </c>
      <c r="L111" s="731"/>
      <c r="M111" s="739" t="str">
        <f>IF(SUM(M109:R110)=0,"",SUM(M109:R110))</f>
        <v/>
      </c>
      <c r="N111" s="740"/>
      <c r="O111" s="740"/>
      <c r="P111" s="740"/>
      <c r="Q111" s="740"/>
      <c r="R111" s="740"/>
      <c r="S111" s="80" t="s">
        <v>75</v>
      </c>
      <c r="T111" s="476" t="str">
        <f>IF(AND(事業区分=1,M111&lt;&gt;""),IF(AND(ISNUMBER(M111),M111&gt;0,M111&lt;=M99,M111&lt;=800),"","導入件数の修正が必要です"),"上限は８００件")</f>
        <v>上限は８００件</v>
      </c>
      <c r="U111" s="477"/>
      <c r="V111" s="477"/>
      <c r="W111" s="477"/>
      <c r="X111" s="477"/>
      <c r="Y111" s="477"/>
      <c r="Z111" s="477"/>
      <c r="AA111" s="477"/>
      <c r="AB111" s="478" t="str">
        <f>IF(AND(M109="",M110="",T111="上限は８００件"),"",IF(AND(事業区分=1,T109="",T110="",T111=""),"基準適合です","修正が必要です"))</f>
        <v/>
      </c>
      <c r="AC111" s="479"/>
      <c r="AD111" s="479"/>
      <c r="AE111" s="479"/>
      <c r="AF111" s="479"/>
      <c r="AG111" s="479"/>
      <c r="AH111" s="479"/>
      <c r="AI111" s="480"/>
      <c r="AJ111" s="716"/>
      <c r="AK111" s="519"/>
      <c r="AL111" s="519"/>
      <c r="AM111" s="519"/>
      <c r="AN111" s="519"/>
      <c r="AO111" s="519"/>
      <c r="AP111" s="519"/>
      <c r="AQ111" s="519"/>
      <c r="AR111" s="519"/>
      <c r="AS111" s="717"/>
      <c r="AV111" s="60"/>
    </row>
    <row r="112" spans="2:48" ht="21.25" customHeight="1" x14ac:dyDescent="0.3">
      <c r="C112" s="38"/>
      <c r="D112" s="729" t="s">
        <v>763</v>
      </c>
      <c r="E112" s="637"/>
      <c r="F112" s="637"/>
      <c r="G112" s="637"/>
      <c r="H112" s="637"/>
      <c r="I112" s="637"/>
      <c r="J112" s="638"/>
      <c r="K112" s="730" t="s">
        <v>88</v>
      </c>
      <c r="L112" s="731"/>
      <c r="M112" s="726" t="str">
        <f>IF(AND(M101&lt;&gt;"",M109&lt;&gt;"",T101="",T109=""),ROUNDDOWN((M101+M109)/M99*100,3),"")</f>
        <v/>
      </c>
      <c r="N112" s="727"/>
      <c r="O112" s="727"/>
      <c r="P112" s="727"/>
      <c r="Q112" s="727"/>
      <c r="R112" s="727"/>
      <c r="S112" s="58" t="s">
        <v>78</v>
      </c>
      <c r="T112" s="732" t="str">
        <f>IF(M112="","",IF(M112&gt;100,"修正が必要です",""))</f>
        <v/>
      </c>
      <c r="U112" s="733"/>
      <c r="V112" s="733"/>
      <c r="W112" s="733"/>
      <c r="X112" s="733"/>
      <c r="Y112" s="733"/>
      <c r="Z112" s="733"/>
      <c r="AA112" s="733"/>
      <c r="AB112" s="733"/>
      <c r="AC112" s="733"/>
      <c r="AD112" s="733"/>
      <c r="AE112" s="733"/>
      <c r="AF112" s="733"/>
      <c r="AG112" s="733"/>
      <c r="AH112" s="733"/>
      <c r="AI112" s="734"/>
      <c r="AJ112" s="716"/>
      <c r="AK112" s="519"/>
      <c r="AL112" s="519"/>
      <c r="AM112" s="519"/>
      <c r="AN112" s="519"/>
      <c r="AO112" s="519"/>
      <c r="AP112" s="519"/>
      <c r="AQ112" s="519"/>
      <c r="AR112" s="519"/>
      <c r="AS112" s="717"/>
      <c r="AV112" s="60"/>
    </row>
    <row r="113" spans="1:48" ht="21.25" customHeight="1" thickBot="1" x14ac:dyDescent="0.35">
      <c r="C113" s="81"/>
      <c r="D113" s="641"/>
      <c r="E113" s="642"/>
      <c r="F113" s="642"/>
      <c r="G113" s="642"/>
      <c r="H113" s="642"/>
      <c r="I113" s="642"/>
      <c r="J113" s="643"/>
      <c r="K113" s="735" t="s">
        <v>762</v>
      </c>
      <c r="L113" s="736"/>
      <c r="M113" s="737" t="str">
        <f>IF(AND(M102&lt;&gt;"",M112&lt;&gt;""),M112-M102,"")</f>
        <v/>
      </c>
      <c r="N113" s="738"/>
      <c r="O113" s="738"/>
      <c r="P113" s="738"/>
      <c r="Q113" s="738"/>
      <c r="R113" s="738"/>
      <c r="S113" s="493" t="s">
        <v>761</v>
      </c>
      <c r="T113" s="82" t="str">
        <f>IF(M113="","",IF(M113&lt;0,"新規件数を正しく入力してください",""))</f>
        <v/>
      </c>
      <c r="U113" s="82"/>
      <c r="V113" s="82"/>
      <c r="W113" s="82"/>
      <c r="X113" s="82"/>
      <c r="Y113" s="82"/>
      <c r="Z113" s="82"/>
      <c r="AA113" s="82"/>
      <c r="AB113" s="82"/>
      <c r="AC113" s="82"/>
      <c r="AD113" s="82"/>
      <c r="AE113" s="82"/>
      <c r="AF113" s="82"/>
      <c r="AG113" s="82"/>
      <c r="AH113" s="82"/>
      <c r="AI113" s="82"/>
      <c r="AJ113" s="718"/>
      <c r="AK113" s="719"/>
      <c r="AL113" s="719"/>
      <c r="AM113" s="719"/>
      <c r="AN113" s="719"/>
      <c r="AO113" s="719"/>
      <c r="AP113" s="719"/>
      <c r="AQ113" s="719"/>
      <c r="AR113" s="719"/>
      <c r="AS113" s="720"/>
      <c r="AV113" s="60"/>
    </row>
    <row r="114" spans="1:48" ht="21.25" customHeight="1" x14ac:dyDescent="0.3">
      <c r="C114" s="707" t="s">
        <v>89</v>
      </c>
      <c r="D114" s="708"/>
      <c r="E114" s="708"/>
      <c r="F114" s="708"/>
      <c r="G114" s="708"/>
      <c r="H114" s="708"/>
      <c r="I114" s="708"/>
      <c r="J114" s="708"/>
      <c r="K114" s="708"/>
      <c r="L114" s="708"/>
      <c r="M114" s="708"/>
      <c r="N114" s="708"/>
      <c r="O114" s="708"/>
      <c r="P114" s="708"/>
      <c r="Q114" s="708"/>
      <c r="R114" s="708"/>
      <c r="S114" s="708"/>
      <c r="T114" s="708"/>
      <c r="U114" s="708"/>
      <c r="V114" s="708"/>
      <c r="W114" s="708"/>
      <c r="X114" s="708"/>
      <c r="Y114" s="708"/>
      <c r="Z114" s="708"/>
      <c r="AA114" s="708"/>
      <c r="AB114" s="708"/>
      <c r="AC114" s="708"/>
      <c r="AD114" s="708"/>
      <c r="AE114" s="708"/>
      <c r="AF114" s="708"/>
      <c r="AG114" s="708"/>
      <c r="AH114" s="708"/>
      <c r="AI114" s="708"/>
      <c r="AJ114" s="708"/>
      <c r="AK114" s="708"/>
      <c r="AL114" s="708"/>
      <c r="AM114" s="708"/>
      <c r="AN114" s="708"/>
      <c r="AO114" s="708"/>
      <c r="AP114" s="708"/>
      <c r="AQ114" s="708"/>
      <c r="AR114" s="708"/>
      <c r="AS114" s="709"/>
      <c r="AV114" s="60"/>
    </row>
    <row r="115" spans="1:48" ht="21" customHeight="1" x14ac:dyDescent="0.3">
      <c r="C115" s="38"/>
      <c r="D115" s="744" t="s">
        <v>90</v>
      </c>
      <c r="E115" s="745"/>
      <c r="F115" s="745"/>
      <c r="G115" s="745"/>
      <c r="H115" s="745"/>
      <c r="I115" s="745"/>
      <c r="J115" s="745"/>
      <c r="K115" s="745"/>
      <c r="L115" s="746"/>
      <c r="M115" s="710"/>
      <c r="N115" s="711"/>
      <c r="O115" s="711"/>
      <c r="P115" s="711"/>
      <c r="Q115" s="711"/>
      <c r="R115" s="711"/>
      <c r="S115" s="56" t="s">
        <v>75</v>
      </c>
      <c r="T115" s="562" t="s">
        <v>76</v>
      </c>
      <c r="U115" s="563"/>
      <c r="V115" s="563"/>
      <c r="W115" s="563"/>
      <c r="X115" s="712"/>
      <c r="Y115" s="712"/>
      <c r="Z115" s="712"/>
      <c r="AA115" s="712"/>
      <c r="AB115" s="712"/>
      <c r="AC115" s="712"/>
      <c r="AD115" s="712"/>
      <c r="AE115" s="712"/>
      <c r="AF115" s="712"/>
      <c r="AG115" s="712"/>
      <c r="AH115" s="712"/>
      <c r="AI115" s="712"/>
      <c r="AJ115" s="713" t="s">
        <v>76</v>
      </c>
      <c r="AK115" s="714"/>
      <c r="AL115" s="714"/>
      <c r="AM115" s="714"/>
      <c r="AN115" s="714"/>
      <c r="AO115" s="714"/>
      <c r="AP115" s="714"/>
      <c r="AQ115" s="714"/>
      <c r="AR115" s="714"/>
      <c r="AS115" s="715"/>
      <c r="AV115" s="83"/>
    </row>
    <row r="116" spans="1:48" ht="21" customHeight="1" x14ac:dyDescent="0.3">
      <c r="C116" s="38"/>
      <c r="D116" s="84"/>
      <c r="E116" s="566" t="s">
        <v>77</v>
      </c>
      <c r="F116" s="581"/>
      <c r="G116" s="581"/>
      <c r="H116" s="581"/>
      <c r="I116" s="581"/>
      <c r="J116" s="581"/>
      <c r="K116" s="581"/>
      <c r="L116" s="581"/>
      <c r="M116" s="726" t="str">
        <f>IF(AND(M99&lt;&gt;"",M115&lt;&gt;"",T99="",T115=""),ROUNDDOWN(M115/M99*100,3),"")</f>
        <v/>
      </c>
      <c r="N116" s="727"/>
      <c r="O116" s="727"/>
      <c r="P116" s="727"/>
      <c r="Q116" s="727"/>
      <c r="R116" s="727"/>
      <c r="S116" s="58" t="s">
        <v>78</v>
      </c>
      <c r="T116" s="566" t="s">
        <v>79</v>
      </c>
      <c r="U116" s="742"/>
      <c r="V116" s="742"/>
      <c r="W116" s="742"/>
      <c r="X116" s="742"/>
      <c r="Y116" s="563" t="str">
        <f>IF(M116="","",IF(M116&gt;100,"100%を超えています。",""))</f>
        <v/>
      </c>
      <c r="Z116" s="563"/>
      <c r="AA116" s="563"/>
      <c r="AB116" s="563"/>
      <c r="AC116" s="563"/>
      <c r="AD116" s="563"/>
      <c r="AE116" s="563"/>
      <c r="AF116" s="563"/>
      <c r="AG116" s="563"/>
      <c r="AH116" s="563"/>
      <c r="AI116" s="743"/>
      <c r="AJ116" s="716"/>
      <c r="AK116" s="519"/>
      <c r="AL116" s="519"/>
      <c r="AM116" s="519"/>
      <c r="AN116" s="519"/>
      <c r="AO116" s="519"/>
      <c r="AP116" s="519"/>
      <c r="AQ116" s="519"/>
      <c r="AR116" s="519"/>
      <c r="AS116" s="717"/>
      <c r="AV116" s="83"/>
    </row>
    <row r="117" spans="1:48" ht="21" hidden="1" customHeight="1" x14ac:dyDescent="0.3">
      <c r="C117" s="38"/>
      <c r="D117" s="57"/>
      <c r="E117" s="566" t="s">
        <v>80</v>
      </c>
      <c r="F117" s="581"/>
      <c r="G117" s="581"/>
      <c r="H117" s="581"/>
      <c r="I117" s="581"/>
      <c r="J117" s="581"/>
      <c r="K117" s="581"/>
      <c r="L117" s="581"/>
      <c r="M117" s="726" t="str">
        <f>IF(AND(M99&lt;&gt;"",M115&lt;&gt;"",T99="",T115=""),ROUNDDOWN(M115/M99*100,3),"")</f>
        <v/>
      </c>
      <c r="N117" s="727"/>
      <c r="O117" s="727"/>
      <c r="P117" s="727"/>
      <c r="Q117" s="727"/>
      <c r="R117" s="727"/>
      <c r="S117" s="58" t="s">
        <v>78</v>
      </c>
      <c r="T117" s="741" t="s">
        <v>79</v>
      </c>
      <c r="U117" s="742"/>
      <c r="V117" s="742"/>
      <c r="W117" s="742"/>
      <c r="X117" s="742"/>
      <c r="Y117" s="563" t="str">
        <f>IF(M117="","",IF(M117&gt;100,"100%を超えています。",""))</f>
        <v/>
      </c>
      <c r="Z117" s="563"/>
      <c r="AA117" s="563"/>
      <c r="AB117" s="563"/>
      <c r="AC117" s="563"/>
      <c r="AD117" s="563"/>
      <c r="AE117" s="563"/>
      <c r="AF117" s="563"/>
      <c r="AG117" s="563"/>
      <c r="AH117" s="563"/>
      <c r="AI117" s="743"/>
      <c r="AJ117" s="716"/>
      <c r="AK117" s="519"/>
      <c r="AL117" s="519"/>
      <c r="AM117" s="519"/>
      <c r="AN117" s="519"/>
      <c r="AO117" s="519"/>
      <c r="AP117" s="519"/>
      <c r="AQ117" s="519"/>
      <c r="AR117" s="519"/>
      <c r="AS117" s="717"/>
      <c r="AV117" s="83"/>
    </row>
    <row r="118" spans="1:48" ht="21.25" customHeight="1" x14ac:dyDescent="0.3">
      <c r="C118" s="38"/>
      <c r="D118" s="70" t="s">
        <v>87</v>
      </c>
      <c r="E118" s="71"/>
      <c r="F118" s="71"/>
      <c r="G118" s="71"/>
      <c r="H118" s="71"/>
      <c r="I118" s="71"/>
      <c r="J118" s="72"/>
      <c r="K118" s="730" t="s">
        <v>61</v>
      </c>
      <c r="L118" s="731"/>
      <c r="M118" s="710"/>
      <c r="N118" s="711"/>
      <c r="O118" s="711"/>
      <c r="P118" s="711"/>
      <c r="Q118" s="711"/>
      <c r="R118" s="711"/>
      <c r="S118" s="56" t="s">
        <v>75</v>
      </c>
      <c r="T118" s="85" t="str">
        <f>IF(AND(事業区分=2,M118&lt;&gt;""),IF(OR(NOT(ISNUMBER(M118)),M118&lt;=0),"新規件数を正しく入力してください（１以上）",IF(M118&lt;=M99-M115,"","新規設置数を超過しています")),IF(M119&lt;&gt;"","新規件数は入力してください",""))</f>
        <v/>
      </c>
      <c r="U118" s="86"/>
      <c r="V118" s="86"/>
      <c r="W118" s="86"/>
      <c r="X118" s="86"/>
      <c r="Y118" s="86"/>
      <c r="Z118" s="86"/>
      <c r="AA118" s="86"/>
      <c r="AB118" s="86"/>
      <c r="AC118" s="86"/>
      <c r="AD118" s="86"/>
      <c r="AE118" s="86"/>
      <c r="AF118" s="86"/>
      <c r="AG118" s="86"/>
      <c r="AH118" s="86"/>
      <c r="AI118" s="86"/>
      <c r="AJ118" s="716"/>
      <c r="AK118" s="519"/>
      <c r="AL118" s="519"/>
      <c r="AM118" s="519"/>
      <c r="AN118" s="519"/>
      <c r="AO118" s="519"/>
      <c r="AP118" s="519"/>
      <c r="AQ118" s="519"/>
      <c r="AR118" s="519"/>
      <c r="AS118" s="717"/>
      <c r="AV118" s="83"/>
    </row>
    <row r="119" spans="1:48" ht="21.25" customHeight="1" x14ac:dyDescent="0.3">
      <c r="C119" s="38"/>
      <c r="D119" s="76"/>
      <c r="J119" s="77"/>
      <c r="K119" s="731" t="s">
        <v>64</v>
      </c>
      <c r="L119" s="731"/>
      <c r="M119" s="710"/>
      <c r="N119" s="711"/>
      <c r="O119" s="711"/>
      <c r="P119" s="711"/>
      <c r="Q119" s="711"/>
      <c r="R119" s="711"/>
      <c r="S119" s="56" t="s">
        <v>75</v>
      </c>
      <c r="T119" s="85" t="str">
        <f>IF(AND(事業区分=2,M119&lt;&gt;""),IF(OR(NOT(ISNUMBER(M119)),M119&lt;0),"交換件数を正しく入力してください",IF(M119&gt;M115,"既設設置数を超過しています","")),"")</f>
        <v/>
      </c>
      <c r="U119" s="86"/>
      <c r="V119" s="86"/>
      <c r="W119" s="86"/>
      <c r="X119" s="86"/>
      <c r="Y119" s="86"/>
      <c r="Z119" s="86"/>
      <c r="AA119" s="86"/>
      <c r="AB119" s="86"/>
      <c r="AC119" s="86"/>
      <c r="AD119" s="86"/>
      <c r="AE119" s="86"/>
      <c r="AF119" s="86"/>
      <c r="AG119" s="86"/>
      <c r="AH119" s="86"/>
      <c r="AI119" s="86"/>
      <c r="AJ119" s="716"/>
      <c r="AK119" s="519"/>
      <c r="AL119" s="519"/>
      <c r="AM119" s="519"/>
      <c r="AN119" s="519"/>
      <c r="AO119" s="519"/>
      <c r="AP119" s="519"/>
      <c r="AQ119" s="519"/>
      <c r="AR119" s="519"/>
      <c r="AS119" s="717"/>
      <c r="AV119" s="83"/>
    </row>
    <row r="120" spans="1:48" ht="21.25" customHeight="1" x14ac:dyDescent="0.3">
      <c r="C120" s="38"/>
      <c r="D120" s="66"/>
      <c r="E120" s="79"/>
      <c r="F120" s="79"/>
      <c r="G120" s="79"/>
      <c r="H120" s="79"/>
      <c r="I120" s="79"/>
      <c r="J120" s="79"/>
      <c r="K120" s="730" t="s">
        <v>65</v>
      </c>
      <c r="L120" s="731"/>
      <c r="M120" s="739" t="str">
        <f>IF(SUM(M118:R119)=0,"",SUM(M118:R119))</f>
        <v/>
      </c>
      <c r="N120" s="740"/>
      <c r="O120" s="740"/>
      <c r="P120" s="740"/>
      <c r="Q120" s="740"/>
      <c r="R120" s="740"/>
      <c r="S120" s="58" t="s">
        <v>75</v>
      </c>
      <c r="T120" s="87" t="str">
        <f>IF(AND(事業区分=2,M120&lt;&gt;""),IF(AND(ISNUMBER(M120),M120&gt;0,M120&lt;=M99,M120&lt;=800),"","導入件数の修正が必要です"),"上限は８００件")</f>
        <v>上限は８００件</v>
      </c>
      <c r="U120" s="88"/>
      <c r="V120" s="88"/>
      <c r="W120" s="88"/>
      <c r="X120" s="88"/>
      <c r="Y120" s="88"/>
      <c r="Z120" s="88"/>
      <c r="AA120" s="88"/>
      <c r="AB120" s="89" t="str">
        <f>IF(AND(M118="",M119="",T120="上限は８００件"),"",IF(AND(事業区分=2,T118="",T119="",T120=""),"基準適合です","修正が必要です"))</f>
        <v/>
      </c>
      <c r="AC120" s="90"/>
      <c r="AD120" s="90"/>
      <c r="AE120" s="90"/>
      <c r="AF120" s="90"/>
      <c r="AG120" s="90"/>
      <c r="AH120" s="90"/>
      <c r="AI120" s="481"/>
      <c r="AJ120" s="716"/>
      <c r="AK120" s="519"/>
      <c r="AL120" s="519"/>
      <c r="AM120" s="519"/>
      <c r="AN120" s="519"/>
      <c r="AO120" s="519"/>
      <c r="AP120" s="519"/>
      <c r="AQ120" s="519"/>
      <c r="AR120" s="519"/>
      <c r="AS120" s="717"/>
      <c r="AV120" s="83"/>
    </row>
    <row r="121" spans="1:48" ht="21.25" customHeight="1" x14ac:dyDescent="0.3">
      <c r="C121" s="91"/>
      <c r="D121" s="729" t="s">
        <v>764</v>
      </c>
      <c r="E121" s="637"/>
      <c r="F121" s="637"/>
      <c r="G121" s="637"/>
      <c r="H121" s="637"/>
      <c r="I121" s="637"/>
      <c r="J121" s="638"/>
      <c r="K121" s="730" t="s">
        <v>88</v>
      </c>
      <c r="L121" s="731"/>
      <c r="M121" s="747" t="str">
        <f>IF(AND(M115&lt;&gt;"",M118&lt;&gt;"",T115="",T118=""),ROUNDDOWN((M115+M118)/M99*100,3),"")</f>
        <v/>
      </c>
      <c r="N121" s="748"/>
      <c r="O121" s="748"/>
      <c r="P121" s="748"/>
      <c r="Q121" s="748"/>
      <c r="R121" s="748"/>
      <c r="S121" s="80" t="s">
        <v>78</v>
      </c>
      <c r="T121" s="773" t="str">
        <f>IF(M121="","",IF(M121&gt;100,"修正が必要です",""))</f>
        <v/>
      </c>
      <c r="U121" s="774"/>
      <c r="V121" s="774"/>
      <c r="W121" s="774"/>
      <c r="X121" s="774"/>
      <c r="Y121" s="774"/>
      <c r="Z121" s="774"/>
      <c r="AA121" s="774"/>
      <c r="AB121" s="774"/>
      <c r="AC121" s="774"/>
      <c r="AD121" s="774"/>
      <c r="AE121" s="774"/>
      <c r="AF121" s="774"/>
      <c r="AG121" s="774"/>
      <c r="AH121" s="774"/>
      <c r="AI121" s="775"/>
      <c r="AJ121" s="716"/>
      <c r="AK121" s="519"/>
      <c r="AL121" s="519"/>
      <c r="AM121" s="519"/>
      <c r="AN121" s="519"/>
      <c r="AO121" s="519"/>
      <c r="AP121" s="519"/>
      <c r="AQ121" s="519"/>
      <c r="AR121" s="519"/>
      <c r="AS121" s="717"/>
      <c r="AV121" s="83"/>
    </row>
    <row r="122" spans="1:48" ht="21.25" customHeight="1" thickBot="1" x14ac:dyDescent="0.35">
      <c r="C122" s="81"/>
      <c r="D122" s="641"/>
      <c r="E122" s="642"/>
      <c r="F122" s="642"/>
      <c r="G122" s="642"/>
      <c r="H122" s="642"/>
      <c r="I122" s="642"/>
      <c r="J122" s="643"/>
      <c r="K122" s="776" t="s">
        <v>762</v>
      </c>
      <c r="L122" s="777"/>
      <c r="M122" s="737" t="str">
        <f>IF(AND(M116&lt;&gt;"",M121&lt;&gt;""),M121-M116,"")</f>
        <v/>
      </c>
      <c r="N122" s="738"/>
      <c r="O122" s="738"/>
      <c r="P122" s="738"/>
      <c r="Q122" s="738"/>
      <c r="R122" s="738"/>
      <c r="S122" s="485" t="s">
        <v>761</v>
      </c>
      <c r="T122" s="82" t="str">
        <f>IF(M122="","",IF(M122&lt;0,"新規件数を正しく入力してください",""))</f>
        <v/>
      </c>
      <c r="U122" s="82"/>
      <c r="V122" s="82"/>
      <c r="W122" s="82"/>
      <c r="X122" s="82"/>
      <c r="Y122" s="82"/>
      <c r="Z122" s="82"/>
      <c r="AA122" s="82"/>
      <c r="AB122" s="82"/>
      <c r="AC122" s="82"/>
      <c r="AD122" s="82"/>
      <c r="AE122" s="82"/>
      <c r="AF122" s="82"/>
      <c r="AG122" s="82"/>
      <c r="AH122" s="82"/>
      <c r="AI122" s="82"/>
      <c r="AJ122" s="718"/>
      <c r="AK122" s="719"/>
      <c r="AL122" s="719"/>
      <c r="AM122" s="719"/>
      <c r="AN122" s="719"/>
      <c r="AO122" s="719"/>
      <c r="AP122" s="719"/>
      <c r="AQ122" s="719"/>
      <c r="AR122" s="719"/>
      <c r="AS122" s="720"/>
      <c r="AV122" s="83"/>
    </row>
    <row r="123" spans="1:48" ht="21.25" customHeight="1" thickBot="1" x14ac:dyDescent="0.35">
      <c r="C123" s="778" t="str" cm="1">
        <f t="array" ref="C123">_xlfn.IFS(AND(事業区分=1,AB111="修正が必要です"),"修正が必要です",AND(事業区分=1,AB111="基準適合です"),"基準適合です",AND(事業区分=2,AB120="修正が必要です"),"修正が必要です",AND(事業区分=2,AB120="基準適合です"),"基準適合です",TRUE,"")</f>
        <v/>
      </c>
      <c r="D123" s="779"/>
      <c r="E123" s="779"/>
      <c r="F123" s="779"/>
      <c r="G123" s="779"/>
      <c r="H123" s="779"/>
      <c r="I123" s="779"/>
      <c r="J123" s="779"/>
      <c r="K123" s="779"/>
      <c r="L123" s="779"/>
      <c r="M123" s="779"/>
      <c r="N123" s="779"/>
      <c r="O123" s="779"/>
      <c r="P123" s="779"/>
      <c r="Q123" s="779"/>
      <c r="R123" s="779"/>
      <c r="S123" s="779"/>
      <c r="T123" s="779"/>
      <c r="U123" s="779"/>
      <c r="V123" s="779"/>
      <c r="W123" s="779"/>
      <c r="X123" s="779"/>
      <c r="Y123" s="779"/>
      <c r="Z123" s="779"/>
      <c r="AA123" s="779"/>
      <c r="AB123" s="779"/>
      <c r="AC123" s="779"/>
      <c r="AD123" s="779"/>
      <c r="AE123" s="779"/>
      <c r="AF123" s="779"/>
      <c r="AG123" s="779"/>
      <c r="AH123" s="779"/>
      <c r="AI123" s="779"/>
      <c r="AJ123" s="779"/>
      <c r="AK123" s="779"/>
      <c r="AL123" s="779"/>
      <c r="AM123" s="779"/>
      <c r="AN123" s="779"/>
      <c r="AO123" s="779"/>
      <c r="AP123" s="779"/>
      <c r="AQ123" s="779"/>
      <c r="AR123" s="779"/>
      <c r="AS123" s="780"/>
      <c r="AV123" s="83"/>
    </row>
    <row r="124" spans="1:48" ht="21.25" customHeight="1" x14ac:dyDescent="0.3">
      <c r="AV124" s="60"/>
    </row>
    <row r="125" spans="1:48" ht="21.25" customHeight="1" x14ac:dyDescent="0.3">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517" t="s">
        <v>91</v>
      </c>
      <c r="AR125" s="517"/>
      <c r="AS125" s="517"/>
    </row>
    <row r="126" spans="1:48" ht="17.25" customHeight="1" x14ac:dyDescent="0.3">
      <c r="AQ126" s="6"/>
      <c r="AR126" s="6"/>
      <c r="AS126" s="6"/>
    </row>
    <row r="127" spans="1:48" ht="21.25" customHeight="1" x14ac:dyDescent="0.3">
      <c r="B127" s="20" t="s">
        <v>800</v>
      </c>
    </row>
    <row r="128" spans="1:48" ht="17.25" customHeight="1" thickBot="1" x14ac:dyDescent="0.35">
      <c r="B128" s="20"/>
    </row>
    <row r="129" spans="2:45" ht="21.25" customHeight="1" x14ac:dyDescent="0.3">
      <c r="B129" s="20"/>
      <c r="C129" s="92" t="s">
        <v>92</v>
      </c>
      <c r="D129" s="93"/>
      <c r="E129" s="93"/>
      <c r="F129" s="93"/>
      <c r="G129" s="93"/>
      <c r="H129" s="93"/>
      <c r="I129" s="93"/>
      <c r="J129" s="93"/>
      <c r="K129" s="93"/>
      <c r="L129" s="93"/>
      <c r="M129" s="781" t="str">
        <f>IF(AND(M130&lt;&gt;"",M130="いいえ"),"応募資格は中小企業者限定です","")</f>
        <v/>
      </c>
      <c r="N129" s="781"/>
      <c r="O129" s="781"/>
      <c r="P129" s="781"/>
      <c r="Q129" s="781"/>
      <c r="R129" s="781"/>
      <c r="S129" s="781"/>
      <c r="T129" s="781"/>
      <c r="U129" s="781"/>
      <c r="V129" s="781"/>
      <c r="W129" s="781"/>
      <c r="X129" s="781"/>
      <c r="Y129" s="781"/>
      <c r="Z129" s="781"/>
      <c r="AA129" s="93"/>
      <c r="AB129" s="93"/>
      <c r="AC129" s="93"/>
      <c r="AD129" s="93"/>
      <c r="AE129" s="93"/>
      <c r="AF129" s="93"/>
      <c r="AG129" s="93"/>
      <c r="AH129" s="93"/>
      <c r="AI129" s="93"/>
      <c r="AJ129" s="93"/>
      <c r="AK129" s="93"/>
      <c r="AL129" s="93"/>
      <c r="AM129" s="93"/>
      <c r="AN129" s="93"/>
      <c r="AO129" s="93"/>
      <c r="AP129" s="93"/>
      <c r="AQ129" s="93"/>
      <c r="AR129" s="93"/>
      <c r="AS129" s="94"/>
    </row>
    <row r="130" spans="2:45" ht="21.25" customHeight="1" x14ac:dyDescent="0.3">
      <c r="B130" s="20"/>
      <c r="C130" s="95"/>
      <c r="D130" s="749" t="s">
        <v>93</v>
      </c>
      <c r="E130" s="750"/>
      <c r="F130" s="750"/>
      <c r="G130" s="750"/>
      <c r="H130" s="750"/>
      <c r="I130" s="750"/>
      <c r="J130" s="750"/>
      <c r="K130" s="750"/>
      <c r="L130" s="750"/>
      <c r="M130" s="751"/>
      <c r="N130" s="752"/>
      <c r="O130" s="752"/>
      <c r="P130" s="752"/>
      <c r="Q130" s="752"/>
      <c r="R130" s="752"/>
      <c r="S130" s="752"/>
      <c r="T130" s="753"/>
      <c r="U130" s="754" t="s">
        <v>733</v>
      </c>
      <c r="V130" s="755"/>
      <c r="W130" s="755"/>
      <c r="X130" s="755"/>
      <c r="Y130" s="755"/>
      <c r="Z130" s="755"/>
      <c r="AA130" s="755"/>
      <c r="AB130" s="755"/>
      <c r="AC130" s="755"/>
      <c r="AD130" s="755"/>
      <c r="AE130" s="755"/>
      <c r="AF130" s="755"/>
      <c r="AG130" s="755"/>
      <c r="AH130" s="755"/>
      <c r="AI130" s="755"/>
      <c r="AJ130" s="755"/>
      <c r="AK130" s="755"/>
      <c r="AL130" s="755"/>
      <c r="AM130" s="755"/>
      <c r="AN130" s="755"/>
      <c r="AO130" s="755"/>
      <c r="AP130" s="755"/>
      <c r="AQ130" s="755"/>
      <c r="AR130" s="755"/>
      <c r="AS130" s="756"/>
    </row>
    <row r="131" spans="2:45" ht="21.25" customHeight="1" x14ac:dyDescent="0.3">
      <c r="B131" s="20"/>
      <c r="C131" s="95"/>
      <c r="D131" s="757"/>
      <c r="E131" s="758"/>
      <c r="F131" s="758"/>
      <c r="G131" s="758"/>
      <c r="H131" s="758"/>
      <c r="I131" s="758"/>
      <c r="J131" s="758"/>
      <c r="K131" s="758"/>
      <c r="L131" s="758"/>
      <c r="M131" s="758"/>
      <c r="N131" s="758"/>
      <c r="O131" s="758"/>
      <c r="P131" s="758"/>
      <c r="Q131" s="758"/>
      <c r="R131" s="758"/>
      <c r="S131" s="758"/>
      <c r="T131" s="758"/>
      <c r="U131" s="758"/>
      <c r="V131" s="758"/>
      <c r="W131" s="758"/>
      <c r="X131" s="758"/>
      <c r="Y131" s="758"/>
      <c r="Z131" s="758"/>
      <c r="AA131" s="758"/>
      <c r="AB131" s="758"/>
      <c r="AC131" s="758"/>
      <c r="AD131" s="758"/>
      <c r="AE131" s="758"/>
      <c r="AF131" s="758"/>
      <c r="AG131" s="758"/>
      <c r="AH131" s="758"/>
      <c r="AI131" s="758"/>
      <c r="AJ131" s="758"/>
      <c r="AK131" s="758"/>
      <c r="AL131" s="758"/>
      <c r="AM131" s="758"/>
      <c r="AN131" s="758"/>
      <c r="AO131" s="758"/>
      <c r="AP131" s="758"/>
      <c r="AQ131" s="758"/>
      <c r="AR131" s="758"/>
      <c r="AS131" s="759"/>
    </row>
    <row r="132" spans="2:45" ht="21.25" customHeight="1" x14ac:dyDescent="0.3">
      <c r="B132" s="20"/>
      <c r="C132" s="95"/>
      <c r="D132" s="96"/>
      <c r="E132" s="97" t="s">
        <v>94</v>
      </c>
      <c r="F132" s="760" t="s">
        <v>95</v>
      </c>
      <c r="G132" s="639"/>
      <c r="H132" s="639"/>
      <c r="I132" s="639"/>
      <c r="J132" s="639"/>
      <c r="K132" s="639"/>
      <c r="L132" s="639"/>
      <c r="M132" s="639"/>
      <c r="N132" s="639"/>
      <c r="O132" s="639"/>
      <c r="P132" s="639"/>
      <c r="Q132" s="639"/>
      <c r="R132" s="639"/>
      <c r="S132" s="639"/>
      <c r="T132" s="639"/>
      <c r="U132" s="639"/>
      <c r="V132" s="639"/>
      <c r="W132" s="639"/>
      <c r="X132" s="639"/>
      <c r="Y132" s="639"/>
      <c r="Z132" s="639"/>
      <c r="AA132" s="639"/>
      <c r="AB132" s="639"/>
      <c r="AC132" s="639"/>
      <c r="AD132" s="639"/>
      <c r="AE132" s="639"/>
      <c r="AF132" s="639"/>
      <c r="AG132" s="639"/>
      <c r="AH132" s="639"/>
      <c r="AI132" s="639"/>
      <c r="AJ132" s="639"/>
      <c r="AK132" s="639"/>
      <c r="AL132" s="639"/>
      <c r="AM132" s="639"/>
      <c r="AN132" s="639"/>
      <c r="AO132" s="639"/>
      <c r="AP132" s="639"/>
      <c r="AQ132" s="639"/>
      <c r="AR132" s="639"/>
      <c r="AS132" s="761"/>
    </row>
    <row r="133" spans="2:45" ht="21.25" customHeight="1" x14ac:dyDescent="0.3">
      <c r="B133" s="20"/>
      <c r="C133" s="95"/>
      <c r="D133" s="96"/>
      <c r="E133" s="97"/>
      <c r="F133" s="760"/>
      <c r="G133" s="639"/>
      <c r="H133" s="639"/>
      <c r="I133" s="639"/>
      <c r="J133" s="639"/>
      <c r="K133" s="639"/>
      <c r="L133" s="639"/>
      <c r="M133" s="639"/>
      <c r="N133" s="639"/>
      <c r="O133" s="639"/>
      <c r="P133" s="639"/>
      <c r="Q133" s="639"/>
      <c r="R133" s="639"/>
      <c r="S133" s="639"/>
      <c r="T133" s="639"/>
      <c r="U133" s="639"/>
      <c r="V133" s="639"/>
      <c r="W133" s="639"/>
      <c r="X133" s="639"/>
      <c r="Y133" s="639"/>
      <c r="Z133" s="639"/>
      <c r="AA133" s="639"/>
      <c r="AB133" s="639"/>
      <c r="AC133" s="639"/>
      <c r="AD133" s="639"/>
      <c r="AE133" s="639"/>
      <c r="AF133" s="639"/>
      <c r="AG133" s="639"/>
      <c r="AH133" s="639"/>
      <c r="AI133" s="639"/>
      <c r="AJ133" s="639"/>
      <c r="AK133" s="639"/>
      <c r="AL133" s="639"/>
      <c r="AM133" s="639"/>
      <c r="AN133" s="639"/>
      <c r="AO133" s="639"/>
      <c r="AP133" s="639"/>
      <c r="AQ133" s="639"/>
      <c r="AR133" s="639"/>
      <c r="AS133" s="761"/>
    </row>
    <row r="134" spans="2:45" ht="21.25" customHeight="1" thickBot="1" x14ac:dyDescent="0.35">
      <c r="B134" s="20"/>
      <c r="C134" s="98"/>
      <c r="D134" s="99"/>
      <c r="E134" s="100"/>
      <c r="F134" s="762"/>
      <c r="G134" s="762"/>
      <c r="H134" s="762"/>
      <c r="I134" s="762"/>
      <c r="J134" s="762"/>
      <c r="K134" s="762"/>
      <c r="L134" s="762"/>
      <c r="M134" s="762"/>
      <c r="N134" s="762"/>
      <c r="O134" s="762"/>
      <c r="P134" s="762"/>
      <c r="Q134" s="762"/>
      <c r="R134" s="762"/>
      <c r="S134" s="762"/>
      <c r="T134" s="762"/>
      <c r="U134" s="762"/>
      <c r="V134" s="762"/>
      <c r="W134" s="762"/>
      <c r="X134" s="762"/>
      <c r="Y134" s="762"/>
      <c r="Z134" s="762"/>
      <c r="AA134" s="762"/>
      <c r="AB134" s="762"/>
      <c r="AC134" s="762"/>
      <c r="AD134" s="762"/>
      <c r="AE134" s="762"/>
      <c r="AF134" s="762"/>
      <c r="AG134" s="762"/>
      <c r="AH134" s="762"/>
      <c r="AI134" s="762"/>
      <c r="AJ134" s="762"/>
      <c r="AK134" s="762"/>
      <c r="AL134" s="762"/>
      <c r="AM134" s="762"/>
      <c r="AN134" s="762"/>
      <c r="AO134" s="762"/>
      <c r="AP134" s="762"/>
      <c r="AQ134" s="762"/>
      <c r="AR134" s="762"/>
      <c r="AS134" s="763"/>
    </row>
    <row r="135" spans="2:45" ht="21.25" hidden="1" customHeight="1" x14ac:dyDescent="0.3">
      <c r="B135" s="20"/>
      <c r="C135" s="38"/>
      <c r="D135" s="764" t="s">
        <v>96</v>
      </c>
      <c r="E135" s="765"/>
      <c r="F135" s="765"/>
      <c r="G135" s="765"/>
      <c r="H135" s="765"/>
      <c r="I135" s="765"/>
      <c r="J135" s="765"/>
      <c r="K135" s="765"/>
      <c r="L135" s="766"/>
      <c r="M135" s="767" t="str">
        <f>IF(AND(事業区分=1,M103&lt;&gt;""),IF(M103&lt;30,"はい","いいえ"),IF(AND(事業区分=2,M115&lt;&gt;""),IF(ROUNDDOWN(M115/M99*100,0)&lt;30,"はい","いいえ"),""))</f>
        <v/>
      </c>
      <c r="N135" s="768"/>
      <c r="O135" s="768"/>
      <c r="P135" s="768"/>
      <c r="Q135" s="768"/>
      <c r="R135" s="768"/>
      <c r="S135" s="768"/>
      <c r="T135" s="769"/>
      <c r="U135" s="770"/>
      <c r="V135" s="771"/>
      <c r="W135" s="771"/>
      <c r="X135" s="771"/>
      <c r="Y135" s="771"/>
      <c r="Z135" s="771"/>
      <c r="AA135" s="771"/>
      <c r="AB135" s="771"/>
      <c r="AC135" s="771"/>
      <c r="AD135" s="771"/>
      <c r="AE135" s="771"/>
      <c r="AF135" s="771"/>
      <c r="AG135" s="771"/>
      <c r="AH135" s="771"/>
      <c r="AI135" s="771"/>
      <c r="AJ135" s="771"/>
      <c r="AK135" s="771"/>
      <c r="AL135" s="771"/>
      <c r="AM135" s="771"/>
      <c r="AN135" s="771"/>
      <c r="AO135" s="771"/>
      <c r="AP135" s="771"/>
      <c r="AQ135" s="771"/>
      <c r="AR135" s="771"/>
      <c r="AS135" s="772"/>
    </row>
    <row r="136" spans="2:45" ht="21.25" hidden="1" customHeight="1" thickBot="1" x14ac:dyDescent="0.35">
      <c r="B136" s="20"/>
      <c r="C136" s="101"/>
      <c r="D136" s="782" t="s">
        <v>97</v>
      </c>
      <c r="E136" s="783"/>
      <c r="F136" s="783"/>
      <c r="G136" s="783"/>
      <c r="H136" s="783"/>
      <c r="I136" s="783"/>
      <c r="J136" s="783"/>
      <c r="K136" s="783"/>
      <c r="L136" s="784"/>
      <c r="M136" s="785" t="str">
        <f>IF(OR(M130="",M135=""),"",IF(AND(M130="はい",M135="はい"),"1/2","1/2"))</f>
        <v/>
      </c>
      <c r="N136" s="786"/>
      <c r="O136" s="786"/>
      <c r="P136" s="786"/>
      <c r="Q136" s="786"/>
      <c r="R136" s="786"/>
      <c r="S136" s="786"/>
      <c r="T136" s="787"/>
      <c r="U136" s="788" t="s">
        <v>98</v>
      </c>
      <c r="V136" s="789"/>
      <c r="W136" s="789"/>
      <c r="X136" s="789"/>
      <c r="Y136" s="789"/>
      <c r="Z136" s="789"/>
      <c r="AA136" s="789"/>
      <c r="AB136" s="789"/>
      <c r="AC136" s="789"/>
      <c r="AD136" s="789"/>
      <c r="AE136" s="789"/>
      <c r="AF136" s="789"/>
      <c r="AG136" s="789"/>
      <c r="AH136" s="789"/>
      <c r="AI136" s="789"/>
      <c r="AJ136" s="789"/>
      <c r="AK136" s="789"/>
      <c r="AL136" s="789"/>
      <c r="AM136" s="789"/>
      <c r="AN136" s="789"/>
      <c r="AO136" s="789"/>
      <c r="AP136" s="789"/>
      <c r="AQ136" s="789"/>
      <c r="AR136" s="789"/>
      <c r="AS136" s="790"/>
    </row>
    <row r="137" spans="2:45" ht="21.25" customHeight="1" thickBot="1" x14ac:dyDescent="0.35">
      <c r="B137" s="20"/>
      <c r="P137" s="102"/>
    </row>
    <row r="138" spans="2:45" ht="21.25" customHeight="1" x14ac:dyDescent="0.3">
      <c r="C138" s="791" t="s">
        <v>794</v>
      </c>
      <c r="D138" s="792"/>
      <c r="E138" s="792"/>
      <c r="F138" s="792"/>
      <c r="G138" s="792"/>
      <c r="H138" s="792"/>
      <c r="I138" s="792"/>
      <c r="J138" s="792"/>
      <c r="K138" s="792"/>
      <c r="L138" s="792"/>
      <c r="M138" s="792"/>
      <c r="N138" s="792"/>
      <c r="O138" s="792"/>
      <c r="P138" s="792"/>
      <c r="Q138" s="792"/>
      <c r="R138" s="792"/>
      <c r="S138" s="792"/>
      <c r="T138" s="792"/>
      <c r="U138" s="792"/>
      <c r="V138" s="792"/>
      <c r="W138" s="792"/>
      <c r="X138" s="792"/>
      <c r="Y138" s="792"/>
      <c r="Z138" s="792"/>
      <c r="AA138" s="792"/>
      <c r="AB138" s="792"/>
      <c r="AC138" s="792"/>
      <c r="AD138" s="792"/>
      <c r="AE138" s="792"/>
      <c r="AF138" s="792"/>
      <c r="AG138" s="792"/>
      <c r="AH138" s="792"/>
      <c r="AI138" s="792"/>
      <c r="AJ138" s="792"/>
      <c r="AK138" s="793" t="s">
        <v>99</v>
      </c>
      <c r="AL138" s="793"/>
      <c r="AM138" s="793"/>
      <c r="AN138" s="793"/>
      <c r="AO138" s="793"/>
      <c r="AP138" s="793"/>
      <c r="AQ138" s="793"/>
      <c r="AR138" s="793"/>
      <c r="AS138" s="794"/>
    </row>
    <row r="139" spans="2:45" ht="21.25" customHeight="1" x14ac:dyDescent="0.3">
      <c r="C139" s="38"/>
      <c r="D139" s="795" t="s">
        <v>100</v>
      </c>
      <c r="E139" s="795"/>
      <c r="F139" s="795"/>
      <c r="G139" s="795"/>
      <c r="H139" s="795"/>
      <c r="I139" s="795"/>
      <c r="J139" s="795"/>
      <c r="K139" s="795"/>
      <c r="L139" s="795"/>
      <c r="M139" s="796" t="s">
        <v>101</v>
      </c>
      <c r="N139" s="796"/>
      <c r="O139" s="796"/>
      <c r="P139" s="796"/>
      <c r="Q139" s="796"/>
      <c r="R139" s="796"/>
      <c r="S139" s="796"/>
      <c r="T139" s="796"/>
      <c r="U139" s="796" t="s">
        <v>102</v>
      </c>
      <c r="V139" s="796"/>
      <c r="W139" s="796"/>
      <c r="X139" s="796"/>
      <c r="Y139" s="796"/>
      <c r="Z139" s="796"/>
      <c r="AA139" s="796"/>
      <c r="AB139" s="796"/>
      <c r="AC139" s="796" t="s">
        <v>103</v>
      </c>
      <c r="AD139" s="796"/>
      <c r="AE139" s="796"/>
      <c r="AF139" s="796"/>
      <c r="AG139" s="796" t="s">
        <v>801</v>
      </c>
      <c r="AH139" s="796"/>
      <c r="AI139" s="796"/>
      <c r="AJ139" s="796"/>
      <c r="AK139" s="796"/>
      <c r="AL139" s="796"/>
      <c r="AM139" s="796"/>
      <c r="AN139" s="796"/>
      <c r="AO139" s="797"/>
      <c r="AP139" s="798"/>
      <c r="AQ139" s="798"/>
      <c r="AR139" s="798"/>
      <c r="AS139" s="799"/>
    </row>
    <row r="140" spans="2:45" ht="21.25" customHeight="1" x14ac:dyDescent="0.3">
      <c r="C140" s="38"/>
      <c r="D140" s="800" t="s">
        <v>104</v>
      </c>
      <c r="E140" s="800"/>
      <c r="F140" s="800"/>
      <c r="G140" s="800"/>
      <c r="H140" s="800"/>
      <c r="I140" s="800"/>
      <c r="J140" s="800"/>
      <c r="K140" s="800"/>
      <c r="L140" s="800"/>
      <c r="M140" s="801"/>
      <c r="N140" s="801"/>
      <c r="O140" s="801"/>
      <c r="P140" s="801"/>
      <c r="Q140" s="801"/>
      <c r="R140" s="801"/>
      <c r="S140" s="801"/>
      <c r="T140" s="801"/>
      <c r="U140" s="801"/>
      <c r="V140" s="801"/>
      <c r="W140" s="801"/>
      <c r="X140" s="801"/>
      <c r="Y140" s="801"/>
      <c r="Z140" s="801"/>
      <c r="AA140" s="801"/>
      <c r="AB140" s="801"/>
      <c r="AC140" s="802"/>
      <c r="AD140" s="802"/>
      <c r="AE140" s="802"/>
      <c r="AF140" s="802"/>
      <c r="AG140" s="803">
        <f>ROUNDDOWN(U140/2,0)</f>
        <v>0</v>
      </c>
      <c r="AH140" s="803"/>
      <c r="AI140" s="803"/>
      <c r="AJ140" s="803"/>
      <c r="AK140" s="803"/>
      <c r="AL140" s="803"/>
      <c r="AM140" s="803"/>
      <c r="AN140" s="803"/>
      <c r="AO140" s="804"/>
      <c r="AP140" s="805"/>
      <c r="AQ140" s="805"/>
      <c r="AR140" s="805"/>
      <c r="AS140" s="806"/>
    </row>
    <row r="141" spans="2:45" ht="21.25" customHeight="1" x14ac:dyDescent="0.3">
      <c r="C141" s="38"/>
      <c r="D141" s="800" t="s">
        <v>105</v>
      </c>
      <c r="E141" s="800"/>
      <c r="F141" s="800"/>
      <c r="G141" s="800"/>
      <c r="H141" s="800"/>
      <c r="I141" s="800"/>
      <c r="J141" s="800"/>
      <c r="K141" s="800"/>
      <c r="L141" s="800"/>
      <c r="M141" s="801"/>
      <c r="N141" s="801"/>
      <c r="O141" s="801"/>
      <c r="P141" s="801"/>
      <c r="Q141" s="801"/>
      <c r="R141" s="801"/>
      <c r="S141" s="801"/>
      <c r="T141" s="801"/>
      <c r="U141" s="801"/>
      <c r="V141" s="801"/>
      <c r="W141" s="801"/>
      <c r="X141" s="801"/>
      <c r="Y141" s="801"/>
      <c r="Z141" s="801"/>
      <c r="AA141" s="801"/>
      <c r="AB141" s="801"/>
      <c r="AC141" s="802"/>
      <c r="AD141" s="802"/>
      <c r="AE141" s="802"/>
      <c r="AF141" s="802"/>
      <c r="AG141" s="803">
        <f t="shared" ref="AG141:AG142" si="0">ROUNDDOWN(U141/2,0)</f>
        <v>0</v>
      </c>
      <c r="AH141" s="803"/>
      <c r="AI141" s="803"/>
      <c r="AJ141" s="803"/>
      <c r="AK141" s="803"/>
      <c r="AL141" s="803"/>
      <c r="AM141" s="803"/>
      <c r="AN141" s="803"/>
      <c r="AO141" s="804"/>
      <c r="AP141" s="805"/>
      <c r="AQ141" s="805"/>
      <c r="AR141" s="805"/>
      <c r="AS141" s="806"/>
    </row>
    <row r="142" spans="2:45" ht="21.25" customHeight="1" x14ac:dyDescent="0.3">
      <c r="C142" s="38"/>
      <c r="D142" s="800" t="s">
        <v>106</v>
      </c>
      <c r="E142" s="800"/>
      <c r="F142" s="800"/>
      <c r="G142" s="800"/>
      <c r="H142" s="800"/>
      <c r="I142" s="800"/>
      <c r="J142" s="800"/>
      <c r="K142" s="800"/>
      <c r="L142" s="800"/>
      <c r="M142" s="801"/>
      <c r="N142" s="801"/>
      <c r="O142" s="801"/>
      <c r="P142" s="801"/>
      <c r="Q142" s="801"/>
      <c r="R142" s="801"/>
      <c r="S142" s="801"/>
      <c r="T142" s="801"/>
      <c r="U142" s="801"/>
      <c r="V142" s="801"/>
      <c r="W142" s="801"/>
      <c r="X142" s="801"/>
      <c r="Y142" s="801"/>
      <c r="Z142" s="801"/>
      <c r="AA142" s="801"/>
      <c r="AB142" s="801"/>
      <c r="AC142" s="802"/>
      <c r="AD142" s="802"/>
      <c r="AE142" s="802"/>
      <c r="AF142" s="802"/>
      <c r="AG142" s="803">
        <f t="shared" si="0"/>
        <v>0</v>
      </c>
      <c r="AH142" s="803"/>
      <c r="AI142" s="803"/>
      <c r="AJ142" s="803"/>
      <c r="AK142" s="803"/>
      <c r="AL142" s="803"/>
      <c r="AM142" s="803"/>
      <c r="AN142" s="803"/>
      <c r="AO142" s="804"/>
      <c r="AP142" s="805"/>
      <c r="AQ142" s="805"/>
      <c r="AR142" s="805"/>
      <c r="AS142" s="806"/>
    </row>
    <row r="143" spans="2:45" ht="21.25" customHeight="1" thickBot="1" x14ac:dyDescent="0.35">
      <c r="C143" s="81"/>
      <c r="D143" s="807" t="s">
        <v>65</v>
      </c>
      <c r="E143" s="807"/>
      <c r="F143" s="807"/>
      <c r="G143" s="807"/>
      <c r="H143" s="807"/>
      <c r="I143" s="807"/>
      <c r="J143" s="807"/>
      <c r="K143" s="807"/>
      <c r="L143" s="807"/>
      <c r="M143" s="808">
        <f>SUM(M140:T142)</f>
        <v>0</v>
      </c>
      <c r="N143" s="808"/>
      <c r="O143" s="808"/>
      <c r="P143" s="808"/>
      <c r="Q143" s="808"/>
      <c r="R143" s="808"/>
      <c r="S143" s="808"/>
      <c r="T143" s="808"/>
      <c r="U143" s="808">
        <f>SUM(U140:AB142)</f>
        <v>0</v>
      </c>
      <c r="V143" s="808"/>
      <c r="W143" s="808"/>
      <c r="X143" s="808"/>
      <c r="Y143" s="808"/>
      <c r="Z143" s="808"/>
      <c r="AA143" s="808"/>
      <c r="AB143" s="808"/>
      <c r="AC143" s="809" t="s">
        <v>107</v>
      </c>
      <c r="AD143" s="809"/>
      <c r="AE143" s="809"/>
      <c r="AF143" s="809"/>
      <c r="AG143" s="810">
        <f>SUM(AG140:AN142)</f>
        <v>0</v>
      </c>
      <c r="AH143" s="810"/>
      <c r="AI143" s="810"/>
      <c r="AJ143" s="810"/>
      <c r="AK143" s="810"/>
      <c r="AL143" s="810"/>
      <c r="AM143" s="810"/>
      <c r="AN143" s="811"/>
      <c r="AO143" s="812"/>
      <c r="AP143" s="789"/>
      <c r="AQ143" s="789"/>
      <c r="AR143" s="789"/>
      <c r="AS143" s="790"/>
    </row>
    <row r="144" spans="2:45" ht="21.25" hidden="1" customHeight="1" x14ac:dyDescent="0.3">
      <c r="C144" s="813" t="s">
        <v>785</v>
      </c>
      <c r="D144" s="814"/>
      <c r="E144" s="814"/>
      <c r="F144" s="814"/>
      <c r="G144" s="814"/>
      <c r="H144" s="814"/>
      <c r="I144" s="814"/>
      <c r="J144" s="814"/>
      <c r="K144" s="814"/>
      <c r="L144" s="814"/>
      <c r="M144" s="814"/>
      <c r="N144" s="814"/>
      <c r="O144" s="814"/>
      <c r="P144" s="814"/>
      <c r="Q144" s="814"/>
      <c r="R144" s="814"/>
      <c r="S144" s="814"/>
      <c r="T144" s="814"/>
      <c r="U144" s="814"/>
      <c r="V144" s="814"/>
      <c r="W144" s="814"/>
      <c r="X144" s="814"/>
      <c r="Y144" s="814"/>
      <c r="Z144" s="814"/>
      <c r="AA144" s="814"/>
      <c r="AB144" s="814"/>
      <c r="AC144" s="814"/>
      <c r="AD144" s="814"/>
      <c r="AE144" s="814"/>
      <c r="AF144" s="814"/>
      <c r="AG144" s="814"/>
      <c r="AH144" s="814"/>
      <c r="AI144" s="814"/>
      <c r="AJ144" s="814"/>
      <c r="AK144" s="814"/>
      <c r="AL144" s="814"/>
      <c r="AM144" s="814"/>
      <c r="AN144" s="814"/>
      <c r="AO144" s="814"/>
      <c r="AP144" s="814"/>
      <c r="AQ144" s="814"/>
      <c r="AR144" s="814"/>
      <c r="AS144" s="815"/>
    </row>
    <row r="145" spans="2:48" ht="21.25" customHeight="1" x14ac:dyDescent="0.3">
      <c r="C145" s="816" t="s">
        <v>734</v>
      </c>
      <c r="D145" s="817"/>
      <c r="E145" s="817"/>
      <c r="F145" s="817"/>
      <c r="G145" s="817"/>
      <c r="H145" s="817"/>
      <c r="I145" s="817"/>
      <c r="J145" s="817"/>
      <c r="K145" s="817"/>
      <c r="L145" s="817"/>
      <c r="M145" s="817"/>
      <c r="N145" s="817"/>
      <c r="O145" s="817"/>
      <c r="P145" s="817"/>
      <c r="Q145" s="817"/>
      <c r="R145" s="817"/>
      <c r="S145" s="817"/>
      <c r="T145" s="817"/>
      <c r="U145" s="817"/>
      <c r="V145" s="817"/>
      <c r="W145" s="817"/>
      <c r="X145" s="817"/>
      <c r="Y145" s="817"/>
      <c r="Z145" s="818"/>
      <c r="AA145" s="562" t="str">
        <f>IF(U143=0,"",IF(AND(U143&gt;=1000000,U143&lt;=20000000),"基準適合です","修正が必要です"))</f>
        <v/>
      </c>
      <c r="AB145" s="563"/>
      <c r="AC145" s="563"/>
      <c r="AD145" s="563"/>
      <c r="AE145" s="563"/>
      <c r="AF145" s="563"/>
      <c r="AG145" s="563"/>
      <c r="AH145" s="563"/>
      <c r="AI145" s="563"/>
      <c r="AJ145" s="563"/>
      <c r="AK145" s="563"/>
      <c r="AL145" s="563"/>
      <c r="AM145" s="563"/>
      <c r="AN145" s="563"/>
      <c r="AO145" s="563"/>
      <c r="AP145" s="563"/>
      <c r="AQ145" s="563"/>
      <c r="AR145" s="563"/>
      <c r="AS145" s="743"/>
      <c r="AV145" s="60"/>
    </row>
    <row r="146" spans="2:48" ht="21.25" customHeight="1" x14ac:dyDescent="0.3">
      <c r="AV146" s="60"/>
    </row>
    <row r="147" spans="2:48" ht="21.25" customHeight="1" thickBot="1" x14ac:dyDescent="0.35">
      <c r="B147" s="20" t="s">
        <v>108</v>
      </c>
    </row>
    <row r="148" spans="2:48" ht="21.25" customHeight="1" x14ac:dyDescent="0.3">
      <c r="C148" s="819" t="s">
        <v>801</v>
      </c>
      <c r="D148" s="820"/>
      <c r="E148" s="820"/>
      <c r="F148" s="820"/>
      <c r="G148" s="820"/>
      <c r="H148" s="820"/>
      <c r="I148" s="820"/>
      <c r="J148" s="820"/>
      <c r="K148" s="820"/>
      <c r="L148" s="820"/>
      <c r="M148" s="820"/>
      <c r="N148" s="820"/>
      <c r="O148" s="820"/>
      <c r="P148" s="820"/>
      <c r="Q148" s="820"/>
      <c r="R148" s="820"/>
      <c r="S148" s="820"/>
      <c r="T148" s="820"/>
      <c r="U148" s="820"/>
      <c r="V148" s="821"/>
      <c r="W148" s="821"/>
      <c r="X148" s="821"/>
      <c r="Y148" s="821"/>
      <c r="Z148" s="821"/>
      <c r="AA148" s="821"/>
      <c r="AB148" s="821"/>
      <c r="AC148" s="821"/>
      <c r="AD148" s="821"/>
      <c r="AE148" s="821"/>
      <c r="AF148" s="821"/>
      <c r="AG148" s="821"/>
      <c r="AH148" s="821"/>
      <c r="AI148" s="821"/>
      <c r="AJ148" s="821"/>
      <c r="AK148" s="821" t="s">
        <v>99</v>
      </c>
      <c r="AL148" s="821"/>
      <c r="AM148" s="821"/>
      <c r="AN148" s="821"/>
      <c r="AO148" s="821"/>
      <c r="AP148" s="821"/>
      <c r="AQ148" s="821"/>
      <c r="AR148" s="821"/>
      <c r="AS148" s="822"/>
    </row>
    <row r="149" spans="2:48" ht="21.25" customHeight="1" x14ac:dyDescent="0.3">
      <c r="C149" s="103"/>
      <c r="D149" s="683" t="s">
        <v>109</v>
      </c>
      <c r="E149" s="683"/>
      <c r="F149" s="683"/>
      <c r="G149" s="683"/>
      <c r="H149" s="683"/>
      <c r="I149" s="683"/>
      <c r="J149" s="683"/>
      <c r="K149" s="683"/>
      <c r="L149" s="683"/>
      <c r="M149" s="823">
        <f>M143</f>
        <v>0</v>
      </c>
      <c r="N149" s="823"/>
      <c r="O149" s="823"/>
      <c r="P149" s="823"/>
      <c r="Q149" s="823"/>
      <c r="R149" s="823"/>
      <c r="S149" s="823"/>
      <c r="T149" s="824"/>
      <c r="U149" s="825"/>
      <c r="V149" s="828" t="str">
        <f>IF(AG150&lt;&gt;"",IF(ISNUMBER(AG150),"","エラー"),"")</f>
        <v/>
      </c>
      <c r="W149" s="829"/>
      <c r="X149" s="829"/>
      <c r="Y149" s="829"/>
      <c r="Z149" s="829"/>
      <c r="AA149" s="829"/>
      <c r="AB149" s="829"/>
      <c r="AC149" s="829"/>
      <c r="AD149" s="829"/>
      <c r="AE149" s="829"/>
      <c r="AF149" s="829"/>
      <c r="AG149" s="829"/>
      <c r="AH149" s="829"/>
      <c r="AI149" s="829"/>
      <c r="AJ149" s="829"/>
      <c r="AK149" s="829"/>
      <c r="AL149" s="829"/>
      <c r="AM149" s="829"/>
      <c r="AN149" s="829"/>
      <c r="AO149" s="829"/>
      <c r="AP149" s="829"/>
      <c r="AQ149" s="829"/>
      <c r="AR149" s="829"/>
      <c r="AS149" s="830"/>
    </row>
    <row r="150" spans="2:48" ht="21.25" customHeight="1" x14ac:dyDescent="0.3">
      <c r="C150" s="95"/>
      <c r="D150" s="584" t="s">
        <v>110</v>
      </c>
      <c r="E150" s="584"/>
      <c r="F150" s="584"/>
      <c r="G150" s="584"/>
      <c r="H150" s="584"/>
      <c r="I150" s="584"/>
      <c r="J150" s="584"/>
      <c r="K150" s="584"/>
      <c r="L150" s="584"/>
      <c r="M150" s="837">
        <f>U143</f>
        <v>0</v>
      </c>
      <c r="N150" s="837"/>
      <c r="O150" s="837"/>
      <c r="P150" s="837"/>
      <c r="Q150" s="837"/>
      <c r="R150" s="837"/>
      <c r="S150" s="837"/>
      <c r="T150" s="838"/>
      <c r="U150" s="826"/>
      <c r="V150" s="831"/>
      <c r="W150" s="832"/>
      <c r="X150" s="832"/>
      <c r="Y150" s="832"/>
      <c r="Z150" s="832"/>
      <c r="AA150" s="832"/>
      <c r="AB150" s="832"/>
      <c r="AC150" s="832"/>
      <c r="AD150" s="832"/>
      <c r="AE150" s="832"/>
      <c r="AF150" s="832"/>
      <c r="AG150" s="832"/>
      <c r="AH150" s="832"/>
      <c r="AI150" s="832"/>
      <c r="AJ150" s="832"/>
      <c r="AK150" s="832"/>
      <c r="AL150" s="832"/>
      <c r="AM150" s="832"/>
      <c r="AN150" s="832"/>
      <c r="AO150" s="832"/>
      <c r="AP150" s="832"/>
      <c r="AQ150" s="832"/>
      <c r="AR150" s="832"/>
      <c r="AS150" s="833"/>
    </row>
    <row r="151" spans="2:48" ht="21.25" customHeight="1" x14ac:dyDescent="0.3">
      <c r="C151" s="104"/>
      <c r="D151" s="584" t="s">
        <v>801</v>
      </c>
      <c r="E151" s="584"/>
      <c r="F151" s="584"/>
      <c r="G151" s="584"/>
      <c r="H151" s="584"/>
      <c r="I151" s="584"/>
      <c r="J151" s="584"/>
      <c r="K151" s="584"/>
      <c r="L151" s="584"/>
      <c r="M151" s="837">
        <f>AG143</f>
        <v>0</v>
      </c>
      <c r="N151" s="837"/>
      <c r="O151" s="837"/>
      <c r="P151" s="837"/>
      <c r="Q151" s="837"/>
      <c r="R151" s="837"/>
      <c r="S151" s="837"/>
      <c r="T151" s="838"/>
      <c r="U151" s="827"/>
      <c r="V151" s="834"/>
      <c r="W151" s="835"/>
      <c r="X151" s="835"/>
      <c r="Y151" s="835"/>
      <c r="Z151" s="835"/>
      <c r="AA151" s="835"/>
      <c r="AB151" s="835"/>
      <c r="AC151" s="835"/>
      <c r="AD151" s="835"/>
      <c r="AE151" s="835"/>
      <c r="AF151" s="835"/>
      <c r="AG151" s="835"/>
      <c r="AH151" s="835"/>
      <c r="AI151" s="835"/>
      <c r="AJ151" s="835"/>
      <c r="AK151" s="835"/>
      <c r="AL151" s="835"/>
      <c r="AM151" s="835"/>
      <c r="AN151" s="835"/>
      <c r="AO151" s="835"/>
      <c r="AP151" s="835"/>
      <c r="AQ151" s="835"/>
      <c r="AR151" s="835"/>
      <c r="AS151" s="836"/>
    </row>
    <row r="152" spans="2:48" ht="21.25" customHeight="1" x14ac:dyDescent="0.3">
      <c r="C152" s="839" t="s">
        <v>111</v>
      </c>
      <c r="D152" s="840"/>
      <c r="E152" s="840"/>
      <c r="F152" s="840"/>
      <c r="G152" s="840"/>
      <c r="H152" s="840"/>
      <c r="I152" s="840"/>
      <c r="J152" s="840"/>
      <c r="K152" s="840"/>
      <c r="L152" s="840"/>
      <c r="M152" s="840"/>
      <c r="N152" s="840"/>
      <c r="O152" s="840"/>
      <c r="P152" s="840"/>
      <c r="Q152" s="840"/>
      <c r="R152" s="840"/>
      <c r="S152" s="840"/>
      <c r="T152" s="840"/>
      <c r="U152" s="840"/>
      <c r="V152" s="841"/>
      <c r="W152" s="841"/>
      <c r="X152" s="841"/>
      <c r="Y152" s="841"/>
      <c r="Z152" s="841"/>
      <c r="AA152" s="841"/>
      <c r="AB152" s="841"/>
      <c r="AC152" s="841"/>
      <c r="AD152" s="841"/>
      <c r="AE152" s="841"/>
      <c r="AF152" s="841"/>
      <c r="AG152" s="841"/>
      <c r="AH152" s="841"/>
      <c r="AI152" s="841"/>
      <c r="AJ152" s="841"/>
      <c r="AK152" s="841"/>
      <c r="AL152" s="841"/>
      <c r="AM152" s="841"/>
      <c r="AN152" s="841"/>
      <c r="AO152" s="841"/>
      <c r="AP152" s="841"/>
      <c r="AQ152" s="841"/>
      <c r="AR152" s="841"/>
      <c r="AS152" s="842"/>
    </row>
    <row r="153" spans="2:48" ht="21.25" customHeight="1" x14ac:dyDescent="0.3">
      <c r="C153" s="95"/>
      <c r="D153" s="70"/>
      <c r="AO153" s="614"/>
      <c r="AP153" s="629"/>
      <c r="AQ153" s="629"/>
      <c r="AR153" s="629"/>
      <c r="AS153" s="843"/>
    </row>
    <row r="154" spans="2:48" ht="21.25" customHeight="1" x14ac:dyDescent="0.3">
      <c r="C154" s="95"/>
      <c r="D154" s="76"/>
      <c r="F154" s="519" t="s">
        <v>112</v>
      </c>
      <c r="G154" s="519"/>
      <c r="H154" s="519"/>
      <c r="I154" s="519"/>
      <c r="J154" s="519" t="s">
        <v>113</v>
      </c>
      <c r="K154" s="847" t="s">
        <v>114</v>
      </c>
      <c r="L154" s="847"/>
      <c r="M154" s="847"/>
      <c r="N154" s="847"/>
      <c r="O154" s="847"/>
      <c r="P154" s="847"/>
      <c r="Q154" s="848">
        <f>+M150</f>
        <v>0</v>
      </c>
      <c r="R154" s="848"/>
      <c r="S154" s="848"/>
      <c r="T154" s="848"/>
      <c r="U154" s="848"/>
      <c r="V154" s="848"/>
      <c r="W154" s="848"/>
      <c r="X154" s="848"/>
      <c r="Z154" s="519" t="s">
        <v>113</v>
      </c>
      <c r="AB154" s="849" t="str">
        <f>IF(ISERROR(ROUND(Q154/Q155,0)),"",ROUND(Q154/Q155,0))</f>
        <v/>
      </c>
      <c r="AC154" s="850"/>
      <c r="AD154" s="850"/>
      <c r="AE154" s="850"/>
      <c r="AF154" s="850"/>
      <c r="AG154" s="850"/>
      <c r="AH154" s="851"/>
      <c r="AI154" s="855" t="s">
        <v>115</v>
      </c>
      <c r="AJ154" s="519"/>
      <c r="AO154" s="844"/>
      <c r="AP154" s="805"/>
      <c r="AQ154" s="805"/>
      <c r="AR154" s="805"/>
      <c r="AS154" s="845"/>
    </row>
    <row r="155" spans="2:48" ht="21.25" customHeight="1" x14ac:dyDescent="0.3">
      <c r="C155" s="95"/>
      <c r="D155" s="76"/>
      <c r="F155" s="519"/>
      <c r="G155" s="519"/>
      <c r="H155" s="519"/>
      <c r="I155" s="519"/>
      <c r="J155" s="519"/>
      <c r="K155" s="714" t="s">
        <v>116</v>
      </c>
      <c r="L155" s="714"/>
      <c r="M155" s="714"/>
      <c r="N155" s="714"/>
      <c r="O155" s="714"/>
      <c r="P155" s="714"/>
      <c r="Q155" s="856" t="str">
        <f>IF(事業区分=1,IF(AB111="基準適合です",M111,"件数不備"),IF(事業区分=2,IF(AB120="基準適合です",M120,"件数不備"),""))</f>
        <v/>
      </c>
      <c r="R155" s="856"/>
      <c r="S155" s="856"/>
      <c r="T155" s="856"/>
      <c r="U155" s="856"/>
      <c r="V155" s="856"/>
      <c r="W155" s="856"/>
      <c r="X155" s="856"/>
      <c r="Z155" s="519"/>
      <c r="AB155" s="852"/>
      <c r="AC155" s="853"/>
      <c r="AD155" s="853"/>
      <c r="AE155" s="853"/>
      <c r="AF155" s="853"/>
      <c r="AG155" s="853"/>
      <c r="AH155" s="854"/>
      <c r="AI155" s="855"/>
      <c r="AJ155" s="519"/>
      <c r="AO155" s="844"/>
      <c r="AP155" s="805"/>
      <c r="AQ155" s="805"/>
      <c r="AR155" s="805"/>
      <c r="AS155" s="845"/>
    </row>
    <row r="156" spans="2:48" ht="21.25" customHeight="1" x14ac:dyDescent="0.3">
      <c r="C156" s="104"/>
      <c r="D156" s="66"/>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556"/>
      <c r="AP156" s="606"/>
      <c r="AQ156" s="606"/>
      <c r="AR156" s="606"/>
      <c r="AS156" s="846"/>
    </row>
    <row r="157" spans="2:48" ht="21.25" customHeight="1" x14ac:dyDescent="0.3">
      <c r="B157" s="20"/>
      <c r="C157" s="857" t="s">
        <v>117</v>
      </c>
      <c r="D157" s="858"/>
      <c r="E157" s="858"/>
      <c r="F157" s="858"/>
      <c r="G157" s="858"/>
      <c r="H157" s="858"/>
      <c r="I157" s="858"/>
      <c r="J157" s="858"/>
      <c r="K157" s="858"/>
      <c r="L157" s="858"/>
      <c r="M157" s="858"/>
      <c r="N157" s="858"/>
      <c r="O157" s="858"/>
      <c r="P157" s="858"/>
      <c r="Q157" s="858"/>
      <c r="R157" s="858"/>
      <c r="S157" s="858"/>
      <c r="T157" s="858"/>
      <c r="U157" s="858"/>
      <c r="V157" s="858"/>
      <c r="W157" s="858"/>
      <c r="X157" s="858"/>
      <c r="Y157" s="858"/>
      <c r="Z157" s="858"/>
      <c r="AA157" s="858"/>
      <c r="AB157" s="858"/>
      <c r="AC157" s="858"/>
      <c r="AD157" s="858"/>
      <c r="AE157" s="858"/>
      <c r="AF157" s="858"/>
      <c r="AG157" s="858"/>
      <c r="AH157" s="858"/>
      <c r="AI157" s="858"/>
      <c r="AJ157" s="858"/>
      <c r="AK157" s="858"/>
      <c r="AL157" s="858"/>
      <c r="AM157" s="858"/>
      <c r="AN157" s="858"/>
      <c r="AO157" s="858"/>
      <c r="AP157" s="858"/>
      <c r="AQ157" s="858"/>
      <c r="AR157" s="858"/>
      <c r="AS157" s="859"/>
    </row>
    <row r="158" spans="2:48" ht="21.25" customHeight="1" x14ac:dyDescent="0.3">
      <c r="C158" s="105"/>
      <c r="D158" s="860" t="s">
        <v>118</v>
      </c>
      <c r="E158" s="860"/>
      <c r="F158" s="860"/>
      <c r="G158" s="860"/>
      <c r="H158" s="860"/>
      <c r="I158" s="860"/>
      <c r="J158" s="1734"/>
      <c r="K158" s="1734"/>
      <c r="L158" s="1734"/>
      <c r="M158" s="1734"/>
      <c r="N158" s="1734"/>
      <c r="O158" s="1734"/>
      <c r="P158" s="1734"/>
      <c r="Q158" s="861" t="str">
        <f>IF(AND(J158&lt;&gt;"",ISERROR(DAY(J158))),"エラー","")</f>
        <v/>
      </c>
      <c r="R158" s="862"/>
      <c r="S158" s="862"/>
      <c r="T158" s="862"/>
      <c r="U158" s="863" t="str">
        <f>IF(Q158="エラー","",IF(マスターデータ!A6-J158&lt;0,"訂正してください",""))</f>
        <v/>
      </c>
      <c r="V158" s="863"/>
      <c r="W158" s="863"/>
      <c r="X158" s="863"/>
      <c r="Y158" s="863"/>
      <c r="Z158" s="863"/>
      <c r="AA158" s="863"/>
      <c r="AB158" s="863"/>
      <c r="AC158" s="863"/>
      <c r="AD158" s="863"/>
      <c r="AE158" s="863"/>
      <c r="AF158" s="863"/>
      <c r="AG158" s="863"/>
      <c r="AH158" s="863"/>
      <c r="AI158" s="863"/>
      <c r="AJ158" s="863"/>
      <c r="AK158" s="863"/>
      <c r="AL158" s="863"/>
      <c r="AM158" s="863"/>
      <c r="AN158" s="863"/>
      <c r="AO158" s="863"/>
      <c r="AP158" s="863"/>
      <c r="AQ158" s="863"/>
      <c r="AR158" s="863"/>
      <c r="AS158" s="864"/>
    </row>
    <row r="159" spans="2:48" ht="34" customHeight="1" thickBot="1" x14ac:dyDescent="0.35">
      <c r="C159" s="106" t="s">
        <v>119</v>
      </c>
      <c r="D159" s="865" t="s">
        <v>120</v>
      </c>
      <c r="E159" s="865"/>
      <c r="F159" s="865"/>
      <c r="G159" s="865"/>
      <c r="H159" s="865"/>
      <c r="I159" s="865"/>
      <c r="J159" s="865"/>
      <c r="K159" s="865"/>
      <c r="L159" s="865"/>
      <c r="M159" s="865"/>
      <c r="N159" s="865"/>
      <c r="O159" s="865"/>
      <c r="P159" s="865"/>
      <c r="Q159" s="865"/>
      <c r="R159" s="865"/>
      <c r="S159" s="865"/>
      <c r="T159" s="865"/>
      <c r="U159" s="865"/>
      <c r="V159" s="865"/>
      <c r="W159" s="865"/>
      <c r="X159" s="865"/>
      <c r="Y159" s="865"/>
      <c r="Z159" s="865"/>
      <c r="AA159" s="865"/>
      <c r="AB159" s="865"/>
      <c r="AC159" s="865"/>
      <c r="AD159" s="865"/>
      <c r="AE159" s="865"/>
      <c r="AF159" s="865"/>
      <c r="AG159" s="865"/>
      <c r="AH159" s="865"/>
      <c r="AI159" s="865"/>
      <c r="AJ159" s="865"/>
      <c r="AK159" s="865"/>
      <c r="AL159" s="865"/>
      <c r="AM159" s="865"/>
      <c r="AN159" s="865"/>
      <c r="AO159" s="865"/>
      <c r="AP159" s="865"/>
      <c r="AQ159" s="865"/>
      <c r="AR159" s="865"/>
      <c r="AS159" s="866"/>
      <c r="AV159" s="60"/>
    </row>
    <row r="161" spans="1:45" ht="21.25" customHeight="1" thickBot="1" x14ac:dyDescent="0.35">
      <c r="B161" s="20" t="s">
        <v>121</v>
      </c>
    </row>
    <row r="162" spans="1:45" ht="21.25" customHeight="1" x14ac:dyDescent="0.3">
      <c r="C162" s="791" t="s">
        <v>122</v>
      </c>
      <c r="D162" s="792"/>
      <c r="E162" s="792"/>
      <c r="F162" s="792"/>
      <c r="G162" s="792"/>
      <c r="H162" s="792"/>
      <c r="I162" s="792"/>
      <c r="J162" s="792"/>
      <c r="K162" s="792"/>
      <c r="L162" s="792"/>
      <c r="M162" s="792"/>
      <c r="N162" s="792"/>
      <c r="O162" s="792"/>
      <c r="P162" s="792"/>
      <c r="Q162" s="792"/>
      <c r="R162" s="792"/>
      <c r="S162" s="792"/>
      <c r="T162" s="792"/>
      <c r="U162" s="792"/>
      <c r="V162" s="792"/>
      <c r="W162" s="792"/>
      <c r="X162" s="792"/>
      <c r="Y162" s="792"/>
      <c r="Z162" s="792"/>
      <c r="AA162" s="792"/>
      <c r="AB162" s="792"/>
      <c r="AC162" s="792"/>
      <c r="AD162" s="792"/>
      <c r="AE162" s="792"/>
      <c r="AF162" s="792"/>
      <c r="AG162" s="792"/>
      <c r="AH162" s="792"/>
      <c r="AI162" s="792"/>
      <c r="AJ162" s="792"/>
      <c r="AK162" s="792"/>
      <c r="AL162" s="792"/>
      <c r="AM162" s="792"/>
      <c r="AN162" s="792"/>
      <c r="AO162" s="792"/>
      <c r="AP162" s="792"/>
      <c r="AQ162" s="792"/>
      <c r="AR162" s="792"/>
      <c r="AS162" s="867"/>
    </row>
    <row r="163" spans="1:45" ht="21.25" customHeight="1" x14ac:dyDescent="0.3">
      <c r="C163" s="38"/>
      <c r="D163" s="868"/>
      <c r="E163" s="869"/>
      <c r="F163" s="869"/>
      <c r="G163" s="869"/>
      <c r="H163" s="869"/>
      <c r="I163" s="869"/>
      <c r="J163" s="869"/>
      <c r="K163" s="869"/>
      <c r="L163" s="869"/>
      <c r="M163" s="869"/>
      <c r="N163" s="869"/>
      <c r="O163" s="869"/>
      <c r="P163" s="869"/>
      <c r="Q163" s="869"/>
      <c r="R163" s="869"/>
      <c r="S163" s="869"/>
      <c r="T163" s="869"/>
      <c r="U163" s="869"/>
      <c r="V163" s="869"/>
      <c r="W163" s="869"/>
      <c r="X163" s="869"/>
      <c r="Y163" s="869"/>
      <c r="Z163" s="869"/>
      <c r="AA163" s="869"/>
      <c r="AB163" s="869"/>
      <c r="AC163" s="869"/>
      <c r="AD163" s="869"/>
      <c r="AE163" s="869"/>
      <c r="AF163" s="869"/>
      <c r="AG163" s="869"/>
      <c r="AH163" s="869"/>
      <c r="AI163" s="869"/>
      <c r="AJ163" s="869"/>
      <c r="AK163" s="869"/>
      <c r="AL163" s="869"/>
      <c r="AM163" s="869"/>
      <c r="AN163" s="869"/>
      <c r="AO163" s="869"/>
      <c r="AP163" s="869"/>
      <c r="AQ163" s="869"/>
      <c r="AR163" s="869"/>
      <c r="AS163" s="870"/>
    </row>
    <row r="164" spans="1:45" ht="21.25" customHeight="1" x14ac:dyDescent="0.3">
      <c r="C164" s="38"/>
      <c r="D164" s="871"/>
      <c r="E164" s="872"/>
      <c r="F164" s="872"/>
      <c r="G164" s="872"/>
      <c r="H164" s="872"/>
      <c r="I164" s="872"/>
      <c r="J164" s="872"/>
      <c r="K164" s="872"/>
      <c r="L164" s="872"/>
      <c r="M164" s="872"/>
      <c r="N164" s="872"/>
      <c r="O164" s="872"/>
      <c r="P164" s="872"/>
      <c r="Q164" s="872"/>
      <c r="R164" s="872"/>
      <c r="S164" s="872"/>
      <c r="T164" s="872"/>
      <c r="U164" s="872"/>
      <c r="V164" s="872"/>
      <c r="W164" s="872"/>
      <c r="X164" s="872"/>
      <c r="Y164" s="872"/>
      <c r="Z164" s="872"/>
      <c r="AA164" s="872"/>
      <c r="AB164" s="872"/>
      <c r="AC164" s="872"/>
      <c r="AD164" s="872"/>
      <c r="AE164" s="872"/>
      <c r="AF164" s="872"/>
      <c r="AG164" s="872"/>
      <c r="AH164" s="872"/>
      <c r="AI164" s="872"/>
      <c r="AJ164" s="872"/>
      <c r="AK164" s="872"/>
      <c r="AL164" s="872"/>
      <c r="AM164" s="872"/>
      <c r="AN164" s="872"/>
      <c r="AO164" s="872"/>
      <c r="AP164" s="872"/>
      <c r="AQ164" s="872"/>
      <c r="AR164" s="872"/>
      <c r="AS164" s="873"/>
    </row>
    <row r="165" spans="1:45" ht="21.25" customHeight="1" x14ac:dyDescent="0.3">
      <c r="C165" s="38"/>
      <c r="D165" s="871"/>
      <c r="E165" s="872"/>
      <c r="F165" s="872"/>
      <c r="G165" s="872"/>
      <c r="H165" s="872"/>
      <c r="I165" s="872"/>
      <c r="J165" s="872"/>
      <c r="K165" s="872"/>
      <c r="L165" s="872"/>
      <c r="M165" s="872"/>
      <c r="N165" s="872"/>
      <c r="O165" s="872"/>
      <c r="P165" s="872"/>
      <c r="Q165" s="872"/>
      <c r="R165" s="872"/>
      <c r="S165" s="872"/>
      <c r="T165" s="872"/>
      <c r="U165" s="872"/>
      <c r="V165" s="872"/>
      <c r="W165" s="872"/>
      <c r="X165" s="872"/>
      <c r="Y165" s="872"/>
      <c r="Z165" s="872"/>
      <c r="AA165" s="872"/>
      <c r="AB165" s="872"/>
      <c r="AC165" s="872"/>
      <c r="AD165" s="872"/>
      <c r="AE165" s="872"/>
      <c r="AF165" s="872"/>
      <c r="AG165" s="872"/>
      <c r="AH165" s="872"/>
      <c r="AI165" s="872"/>
      <c r="AJ165" s="872"/>
      <c r="AK165" s="872"/>
      <c r="AL165" s="872"/>
      <c r="AM165" s="872"/>
      <c r="AN165" s="872"/>
      <c r="AO165" s="872"/>
      <c r="AP165" s="872"/>
      <c r="AQ165" s="872"/>
      <c r="AR165" s="872"/>
      <c r="AS165" s="873"/>
    </row>
    <row r="166" spans="1:45" ht="21.25" customHeight="1" x14ac:dyDescent="0.3">
      <c r="C166" s="38"/>
      <c r="D166" s="871"/>
      <c r="E166" s="872"/>
      <c r="F166" s="872"/>
      <c r="G166" s="872"/>
      <c r="H166" s="872"/>
      <c r="I166" s="872"/>
      <c r="J166" s="872"/>
      <c r="K166" s="872"/>
      <c r="L166" s="872"/>
      <c r="M166" s="872"/>
      <c r="N166" s="872"/>
      <c r="O166" s="872"/>
      <c r="P166" s="872"/>
      <c r="Q166" s="872"/>
      <c r="R166" s="872"/>
      <c r="S166" s="872"/>
      <c r="T166" s="872"/>
      <c r="U166" s="872"/>
      <c r="V166" s="872"/>
      <c r="W166" s="872"/>
      <c r="X166" s="872"/>
      <c r="Y166" s="872"/>
      <c r="Z166" s="872"/>
      <c r="AA166" s="872"/>
      <c r="AB166" s="872"/>
      <c r="AC166" s="872"/>
      <c r="AD166" s="872"/>
      <c r="AE166" s="872"/>
      <c r="AF166" s="872"/>
      <c r="AG166" s="872"/>
      <c r="AH166" s="872"/>
      <c r="AI166" s="872"/>
      <c r="AJ166" s="872"/>
      <c r="AK166" s="872"/>
      <c r="AL166" s="872"/>
      <c r="AM166" s="872"/>
      <c r="AN166" s="872"/>
      <c r="AO166" s="872"/>
      <c r="AP166" s="872"/>
      <c r="AQ166" s="872"/>
      <c r="AR166" s="872"/>
      <c r="AS166" s="873"/>
    </row>
    <row r="167" spans="1:45" ht="21.25" customHeight="1" x14ac:dyDescent="0.3">
      <c r="C167" s="38"/>
      <c r="D167" s="871"/>
      <c r="E167" s="872"/>
      <c r="F167" s="872"/>
      <c r="G167" s="872"/>
      <c r="H167" s="872"/>
      <c r="I167" s="872"/>
      <c r="J167" s="872"/>
      <c r="K167" s="872"/>
      <c r="L167" s="872"/>
      <c r="M167" s="872"/>
      <c r="N167" s="872"/>
      <c r="O167" s="872"/>
      <c r="P167" s="872"/>
      <c r="Q167" s="872"/>
      <c r="R167" s="872"/>
      <c r="S167" s="872"/>
      <c r="T167" s="872"/>
      <c r="U167" s="872"/>
      <c r="V167" s="872"/>
      <c r="W167" s="872"/>
      <c r="X167" s="872"/>
      <c r="Y167" s="872"/>
      <c r="Z167" s="872"/>
      <c r="AA167" s="872"/>
      <c r="AB167" s="872"/>
      <c r="AC167" s="872"/>
      <c r="AD167" s="872"/>
      <c r="AE167" s="872"/>
      <c r="AF167" s="872"/>
      <c r="AG167" s="872"/>
      <c r="AH167" s="872"/>
      <c r="AI167" s="872"/>
      <c r="AJ167" s="872"/>
      <c r="AK167" s="872"/>
      <c r="AL167" s="872"/>
      <c r="AM167" s="872"/>
      <c r="AN167" s="872"/>
      <c r="AO167" s="872"/>
      <c r="AP167" s="872"/>
      <c r="AQ167" s="872"/>
      <c r="AR167" s="872"/>
      <c r="AS167" s="873"/>
    </row>
    <row r="168" spans="1:45" ht="21.25" customHeight="1" thickBot="1" x14ac:dyDescent="0.35">
      <c r="C168" s="81"/>
      <c r="D168" s="874"/>
      <c r="E168" s="875"/>
      <c r="F168" s="875"/>
      <c r="G168" s="875"/>
      <c r="H168" s="875"/>
      <c r="I168" s="875"/>
      <c r="J168" s="875"/>
      <c r="K168" s="875"/>
      <c r="L168" s="875"/>
      <c r="M168" s="875"/>
      <c r="N168" s="875"/>
      <c r="O168" s="875"/>
      <c r="P168" s="875"/>
      <c r="Q168" s="875"/>
      <c r="R168" s="875"/>
      <c r="S168" s="875"/>
      <c r="T168" s="875"/>
      <c r="U168" s="875"/>
      <c r="V168" s="875"/>
      <c r="W168" s="875"/>
      <c r="X168" s="875"/>
      <c r="Y168" s="875"/>
      <c r="Z168" s="875"/>
      <c r="AA168" s="875"/>
      <c r="AB168" s="875"/>
      <c r="AC168" s="875"/>
      <c r="AD168" s="875"/>
      <c r="AE168" s="875"/>
      <c r="AF168" s="875"/>
      <c r="AG168" s="875"/>
      <c r="AH168" s="875"/>
      <c r="AI168" s="875"/>
      <c r="AJ168" s="875"/>
      <c r="AK168" s="875"/>
      <c r="AL168" s="875"/>
      <c r="AM168" s="875"/>
      <c r="AN168" s="875"/>
      <c r="AO168" s="875"/>
      <c r="AP168" s="875"/>
      <c r="AQ168" s="875"/>
      <c r="AR168" s="875"/>
      <c r="AS168" s="876"/>
    </row>
    <row r="170" spans="1:45" ht="21.25" customHeight="1" x14ac:dyDescent="0.3">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517" t="s">
        <v>123</v>
      </c>
      <c r="AR170" s="517"/>
      <c r="AS170" s="517"/>
    </row>
    <row r="171" spans="1:45" ht="21.25" customHeight="1" x14ac:dyDescent="0.3">
      <c r="B171" s="20" t="s">
        <v>124</v>
      </c>
    </row>
    <row r="172" spans="1:45" ht="21.25" customHeight="1" thickBot="1" x14ac:dyDescent="0.35">
      <c r="C172" s="107" t="s">
        <v>125</v>
      </c>
      <c r="AI172" s="108"/>
      <c r="AJ172" s="108"/>
      <c r="AK172" s="108"/>
    </row>
    <row r="173" spans="1:45" ht="21.25" customHeight="1" x14ac:dyDescent="0.3">
      <c r="C173" s="109" t="s">
        <v>126</v>
      </c>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110"/>
    </row>
    <row r="174" spans="1:45" ht="21.25" customHeight="1" x14ac:dyDescent="0.3">
      <c r="C174" s="38"/>
      <c r="D174" s="877" t="s">
        <v>127</v>
      </c>
      <c r="E174" s="878"/>
      <c r="F174" s="111" t="s">
        <v>128</v>
      </c>
      <c r="G174" s="39"/>
      <c r="H174" s="39"/>
      <c r="I174" s="39"/>
      <c r="J174" s="39"/>
      <c r="K174" s="39"/>
      <c r="L174" s="40"/>
      <c r="M174" s="879"/>
      <c r="N174" s="880"/>
      <c r="O174" s="880"/>
      <c r="P174" s="880"/>
      <c r="Q174" s="880"/>
      <c r="R174" s="880"/>
      <c r="S174" s="880"/>
      <c r="T174" s="112" t="s">
        <v>129</v>
      </c>
      <c r="U174" s="881" t="s">
        <v>130</v>
      </c>
      <c r="V174" s="745"/>
      <c r="W174" s="745"/>
      <c r="X174" s="745"/>
      <c r="Y174" s="745"/>
      <c r="Z174" s="745"/>
      <c r="AA174" s="745"/>
      <c r="AB174" s="745"/>
      <c r="AC174" s="745"/>
      <c r="AD174" s="882" t="str">
        <f>IF(AND(M174&lt;&gt;"",M175&lt;&gt;"",M176&lt;&gt;""),ROUNDDOWN(SUM(M174:S176)/3,0),"")</f>
        <v/>
      </c>
      <c r="AE174" s="883"/>
      <c r="AF174" s="883"/>
      <c r="AG174" s="883"/>
      <c r="AH174" s="883"/>
      <c r="AI174" s="883"/>
      <c r="AJ174" s="883"/>
      <c r="AK174" s="113" t="s">
        <v>129</v>
      </c>
      <c r="AL174" s="566"/>
      <c r="AM174" s="581"/>
      <c r="AN174" s="581"/>
      <c r="AO174" s="581"/>
      <c r="AP174" s="581"/>
      <c r="AQ174" s="581"/>
      <c r="AR174" s="581"/>
      <c r="AS174" s="582"/>
    </row>
    <row r="175" spans="1:45" ht="21.25" customHeight="1" x14ac:dyDescent="0.3">
      <c r="C175" s="38"/>
      <c r="D175" s="877" t="s">
        <v>131</v>
      </c>
      <c r="E175" s="878"/>
      <c r="F175" s="111" t="s">
        <v>132</v>
      </c>
      <c r="G175" s="39"/>
      <c r="H175" s="39"/>
      <c r="I175" s="39"/>
      <c r="J175" s="39"/>
      <c r="K175" s="39"/>
      <c r="L175" s="40"/>
      <c r="M175" s="879"/>
      <c r="N175" s="880"/>
      <c r="O175" s="880"/>
      <c r="P175" s="880"/>
      <c r="Q175" s="880"/>
      <c r="R175" s="880"/>
      <c r="S175" s="880"/>
      <c r="T175" s="112" t="s">
        <v>133</v>
      </c>
      <c r="U175" s="897" t="str">
        <f>IF(AD174="","",IF(AD174&lt;=1500000000,"上記平均額は15億円を超えていません。",IF(AD174&gt;1500000000,"上記平均額は15億円超です。","")))</f>
        <v/>
      </c>
      <c r="V175" s="898"/>
      <c r="W175" s="898"/>
      <c r="X175" s="898"/>
      <c r="Y175" s="898"/>
      <c r="Z175" s="898"/>
      <c r="AA175" s="898"/>
      <c r="AB175" s="898"/>
      <c r="AC175" s="898"/>
      <c r="AD175" s="898"/>
      <c r="AE175" s="898"/>
      <c r="AF175" s="898"/>
      <c r="AG175" s="898"/>
      <c r="AH175" s="898"/>
      <c r="AI175" s="898"/>
      <c r="AJ175" s="898"/>
      <c r="AK175" s="898"/>
      <c r="AL175" s="898"/>
      <c r="AM175" s="898"/>
      <c r="AN175" s="898"/>
      <c r="AO175" s="898"/>
      <c r="AP175" s="898"/>
      <c r="AQ175" s="898"/>
      <c r="AR175" s="898"/>
      <c r="AS175" s="899"/>
    </row>
    <row r="176" spans="1:45" ht="21.25" customHeight="1" thickBot="1" x14ac:dyDescent="0.35">
      <c r="C176" s="81"/>
      <c r="D176" s="903" t="s">
        <v>134</v>
      </c>
      <c r="E176" s="904"/>
      <c r="F176" s="114" t="s">
        <v>128</v>
      </c>
      <c r="G176" s="44"/>
      <c r="H176" s="44"/>
      <c r="I176" s="44"/>
      <c r="J176" s="44"/>
      <c r="K176" s="44"/>
      <c r="L176" s="45"/>
      <c r="M176" s="905"/>
      <c r="N176" s="906"/>
      <c r="O176" s="906"/>
      <c r="P176" s="906"/>
      <c r="Q176" s="906"/>
      <c r="R176" s="906"/>
      <c r="S176" s="906"/>
      <c r="T176" s="115" t="s">
        <v>133</v>
      </c>
      <c r="U176" s="900"/>
      <c r="V176" s="901"/>
      <c r="W176" s="901"/>
      <c r="X176" s="901"/>
      <c r="Y176" s="901"/>
      <c r="Z176" s="901"/>
      <c r="AA176" s="901"/>
      <c r="AB176" s="901"/>
      <c r="AC176" s="901"/>
      <c r="AD176" s="901"/>
      <c r="AE176" s="901"/>
      <c r="AF176" s="901"/>
      <c r="AG176" s="901"/>
      <c r="AH176" s="901"/>
      <c r="AI176" s="901"/>
      <c r="AJ176" s="901"/>
      <c r="AK176" s="901"/>
      <c r="AL176" s="901"/>
      <c r="AM176" s="901"/>
      <c r="AN176" s="901"/>
      <c r="AO176" s="901"/>
      <c r="AP176" s="901"/>
      <c r="AQ176" s="901"/>
      <c r="AR176" s="901"/>
      <c r="AS176" s="902"/>
    </row>
    <row r="177" spans="3:48" ht="21.25" customHeight="1" x14ac:dyDescent="0.3">
      <c r="D177" s="116"/>
      <c r="E177" s="116"/>
      <c r="F177" s="16"/>
      <c r="M177" s="117"/>
      <c r="N177" s="117"/>
      <c r="O177" s="117"/>
      <c r="P177" s="117"/>
      <c r="Q177" s="117"/>
      <c r="R177" s="117"/>
      <c r="S177" s="117"/>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row>
    <row r="178" spans="3:48" ht="21.25" customHeight="1" thickBot="1" x14ac:dyDescent="0.35">
      <c r="C178" s="107" t="s">
        <v>135</v>
      </c>
      <c r="AI178" s="119"/>
      <c r="AJ178" s="119"/>
      <c r="AK178" s="119"/>
    </row>
    <row r="179" spans="3:48" ht="21.25" customHeight="1" x14ac:dyDescent="0.3">
      <c r="C179" s="907" t="s">
        <v>749</v>
      </c>
      <c r="D179" s="893"/>
      <c r="E179" s="893"/>
      <c r="F179" s="893"/>
      <c r="G179" s="893"/>
      <c r="H179" s="893"/>
      <c r="I179" s="893"/>
      <c r="J179" s="893"/>
      <c r="K179" s="893"/>
      <c r="L179" s="893"/>
      <c r="M179" s="893"/>
      <c r="N179" s="893"/>
      <c r="O179" s="893"/>
      <c r="P179" s="893"/>
      <c r="Q179" s="893"/>
      <c r="R179" s="893"/>
      <c r="S179" s="893"/>
      <c r="T179" s="893"/>
      <c r="U179" s="893"/>
      <c r="V179" s="893"/>
      <c r="W179" s="893"/>
      <c r="X179" s="908"/>
      <c r="Y179" s="908"/>
      <c r="Z179" s="908"/>
      <c r="AA179" s="908"/>
      <c r="AB179" s="908"/>
      <c r="AC179" s="908"/>
      <c r="AD179" s="908"/>
      <c r="AE179" s="895"/>
      <c r="AF179" s="895"/>
      <c r="AG179" s="895"/>
      <c r="AH179" s="895"/>
      <c r="AI179" s="895"/>
      <c r="AJ179" s="895"/>
      <c r="AK179" s="895"/>
      <c r="AL179" s="895"/>
      <c r="AM179" s="895"/>
      <c r="AN179" s="895"/>
      <c r="AO179" s="895"/>
      <c r="AP179" s="895"/>
      <c r="AQ179" s="895"/>
      <c r="AR179" s="895"/>
      <c r="AS179" s="896"/>
    </row>
    <row r="180" spans="3:48" ht="21.25" customHeight="1" thickBot="1" x14ac:dyDescent="0.35">
      <c r="C180" s="884" t="s">
        <v>136</v>
      </c>
      <c r="D180" s="885"/>
      <c r="E180" s="885"/>
      <c r="F180" s="885"/>
      <c r="G180" s="885"/>
      <c r="H180" s="885"/>
      <c r="I180" s="885"/>
      <c r="J180" s="885"/>
      <c r="K180" s="885"/>
      <c r="L180" s="885"/>
      <c r="M180" s="885"/>
      <c r="N180" s="885"/>
      <c r="O180" s="885"/>
      <c r="P180" s="885"/>
      <c r="Q180" s="885"/>
      <c r="R180" s="885"/>
      <c r="S180" s="885"/>
      <c r="T180" s="885"/>
      <c r="U180" s="885"/>
      <c r="V180" s="885"/>
      <c r="W180" s="885"/>
      <c r="X180" s="886"/>
      <c r="Y180" s="887"/>
      <c r="Z180" s="887"/>
      <c r="AA180" s="887"/>
      <c r="AB180" s="887"/>
      <c r="AC180" s="887"/>
      <c r="AD180" s="888"/>
      <c r="AE180" s="889" t="s">
        <v>137</v>
      </c>
      <c r="AF180" s="890"/>
      <c r="AG180" s="890"/>
      <c r="AH180" s="890"/>
      <c r="AI180" s="890"/>
      <c r="AJ180" s="890"/>
      <c r="AK180" s="890"/>
      <c r="AL180" s="890"/>
      <c r="AM180" s="890"/>
      <c r="AN180" s="890"/>
      <c r="AO180" s="890"/>
      <c r="AP180" s="890"/>
      <c r="AQ180" s="890"/>
      <c r="AR180" s="890"/>
      <c r="AS180" s="891"/>
      <c r="AV180" s="60"/>
    </row>
    <row r="182" spans="3:48" ht="21.25" customHeight="1" thickBot="1" x14ac:dyDescent="0.35">
      <c r="C182" s="107" t="s">
        <v>138</v>
      </c>
      <c r="AI182" s="119"/>
      <c r="AJ182" s="119"/>
      <c r="AK182" s="119"/>
    </row>
    <row r="183" spans="3:48" ht="21.25" customHeight="1" x14ac:dyDescent="0.3">
      <c r="C183" s="892" t="s">
        <v>139</v>
      </c>
      <c r="D183" s="893"/>
      <c r="E183" s="893"/>
      <c r="F183" s="893"/>
      <c r="G183" s="893"/>
      <c r="H183" s="893"/>
      <c r="I183" s="893"/>
      <c r="J183" s="893"/>
      <c r="K183" s="893"/>
      <c r="L183" s="893"/>
      <c r="M183" s="893"/>
      <c r="N183" s="893"/>
      <c r="O183" s="893"/>
      <c r="P183" s="893"/>
      <c r="Q183" s="893"/>
      <c r="R183" s="893"/>
      <c r="S183" s="893"/>
      <c r="T183" s="893"/>
      <c r="U183" s="893"/>
      <c r="V183" s="893"/>
      <c r="W183" s="893"/>
      <c r="X183" s="894"/>
      <c r="Y183" s="894"/>
      <c r="Z183" s="894"/>
      <c r="AA183" s="894"/>
      <c r="AB183" s="894"/>
      <c r="AC183" s="894"/>
      <c r="AD183" s="894"/>
      <c r="AE183" s="895"/>
      <c r="AF183" s="895"/>
      <c r="AG183" s="895"/>
      <c r="AH183" s="895"/>
      <c r="AI183" s="895"/>
      <c r="AJ183" s="895"/>
      <c r="AK183" s="895"/>
      <c r="AL183" s="895"/>
      <c r="AM183" s="895"/>
      <c r="AN183" s="895"/>
      <c r="AO183" s="895"/>
      <c r="AP183" s="895"/>
      <c r="AQ183" s="895"/>
      <c r="AR183" s="895"/>
      <c r="AS183" s="896"/>
    </row>
    <row r="184" spans="3:48" ht="21.25" customHeight="1" thickBot="1" x14ac:dyDescent="0.35">
      <c r="C184" s="884" t="s">
        <v>140</v>
      </c>
      <c r="D184" s="885"/>
      <c r="E184" s="885"/>
      <c r="F184" s="885"/>
      <c r="G184" s="885"/>
      <c r="H184" s="885"/>
      <c r="I184" s="885"/>
      <c r="J184" s="885"/>
      <c r="K184" s="885"/>
      <c r="L184" s="885"/>
      <c r="M184" s="885"/>
      <c r="N184" s="885"/>
      <c r="O184" s="885"/>
      <c r="P184" s="885"/>
      <c r="Q184" s="885"/>
      <c r="R184" s="885"/>
      <c r="S184" s="885"/>
      <c r="T184" s="885"/>
      <c r="U184" s="885"/>
      <c r="V184" s="885"/>
      <c r="W184" s="885"/>
      <c r="X184" s="916"/>
      <c r="Y184" s="917"/>
      <c r="Z184" s="917"/>
      <c r="AA184" s="917"/>
      <c r="AB184" s="917"/>
      <c r="AC184" s="917"/>
      <c r="AD184" s="918"/>
      <c r="AE184" s="889" t="s">
        <v>141</v>
      </c>
      <c r="AF184" s="890"/>
      <c r="AG184" s="890"/>
      <c r="AH184" s="890"/>
      <c r="AI184" s="890"/>
      <c r="AJ184" s="890"/>
      <c r="AK184" s="890"/>
      <c r="AL184" s="890"/>
      <c r="AM184" s="890"/>
      <c r="AN184" s="890"/>
      <c r="AO184" s="890"/>
      <c r="AP184" s="890"/>
      <c r="AQ184" s="890"/>
      <c r="AR184" s="890"/>
      <c r="AS184" s="891"/>
      <c r="AV184" s="60"/>
    </row>
    <row r="186" spans="3:48" ht="21.25" customHeight="1" thickBot="1" x14ac:dyDescent="0.35">
      <c r="C186" s="107" t="s">
        <v>142</v>
      </c>
      <c r="U186" s="919"/>
      <c r="V186" s="919"/>
      <c r="W186" s="919"/>
    </row>
    <row r="187" spans="3:48" ht="21.25" customHeight="1" x14ac:dyDescent="0.3">
      <c r="C187" s="120" t="s">
        <v>143</v>
      </c>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4"/>
    </row>
    <row r="188" spans="3:48" ht="21.25" customHeight="1" x14ac:dyDescent="0.3">
      <c r="C188" s="920"/>
      <c r="D188" s="921"/>
      <c r="E188" s="730" t="s">
        <v>144</v>
      </c>
      <c r="F188" s="731"/>
      <c r="G188" s="731"/>
      <c r="H188" s="731"/>
      <c r="I188" s="731"/>
      <c r="J188" s="731"/>
      <c r="K188" s="731"/>
      <c r="L188" s="731"/>
      <c r="M188" s="731"/>
      <c r="N188" s="731"/>
      <c r="O188" s="731"/>
      <c r="P188" s="731"/>
      <c r="Q188" s="731"/>
      <c r="R188" s="731"/>
      <c r="S188" s="731"/>
      <c r="T188" s="922"/>
      <c r="U188" s="923" t="s">
        <v>145</v>
      </c>
      <c r="V188" s="924"/>
      <c r="W188" s="924"/>
      <c r="X188" s="924"/>
      <c r="Y188" s="924"/>
      <c r="Z188" s="924"/>
      <c r="AA188" s="924"/>
      <c r="AB188" s="924"/>
      <c r="AC188" s="925"/>
      <c r="AD188" s="730" t="s">
        <v>146</v>
      </c>
      <c r="AE188" s="731"/>
      <c r="AF188" s="731"/>
      <c r="AG188" s="731"/>
      <c r="AH188" s="731"/>
      <c r="AI188" s="731"/>
      <c r="AJ188" s="731"/>
      <c r="AK188" s="731"/>
      <c r="AL188" s="922"/>
      <c r="AM188" s="39"/>
      <c r="AN188" s="39"/>
      <c r="AO188" s="39"/>
      <c r="AP188" s="39"/>
      <c r="AQ188" s="39"/>
      <c r="AR188" s="39"/>
      <c r="AS188" s="121"/>
    </row>
    <row r="189" spans="3:48" ht="21.25" customHeight="1" x14ac:dyDescent="0.3">
      <c r="C189" s="909" t="s">
        <v>147</v>
      </c>
      <c r="D189" s="910"/>
      <c r="E189" s="911"/>
      <c r="F189" s="568"/>
      <c r="G189" s="568"/>
      <c r="H189" s="568"/>
      <c r="I189" s="568"/>
      <c r="J189" s="568"/>
      <c r="K189" s="568"/>
      <c r="L189" s="568"/>
      <c r="M189" s="568"/>
      <c r="N189" s="568"/>
      <c r="O189" s="568"/>
      <c r="P189" s="568"/>
      <c r="Q189" s="568"/>
      <c r="R189" s="568"/>
      <c r="S189" s="568"/>
      <c r="T189" s="579"/>
      <c r="U189" s="912"/>
      <c r="V189" s="913"/>
      <c r="W189" s="913"/>
      <c r="X189" s="913"/>
      <c r="Y189" s="913"/>
      <c r="Z189" s="913"/>
      <c r="AA189" s="913"/>
      <c r="AB189" s="913"/>
      <c r="AC189" s="122" t="s">
        <v>148</v>
      </c>
      <c r="AD189" s="914"/>
      <c r="AE189" s="915"/>
      <c r="AF189" s="915"/>
      <c r="AG189" s="915"/>
      <c r="AH189" s="915"/>
      <c r="AI189" s="915"/>
      <c r="AJ189" s="915"/>
      <c r="AK189" s="915"/>
      <c r="AL189" s="123" t="s">
        <v>78</v>
      </c>
      <c r="AM189" s="88" t="str">
        <f>IF(AD189=100,"更に下記へも入力のこと","")</f>
        <v/>
      </c>
      <c r="AN189" s="39"/>
      <c r="AO189" s="39"/>
      <c r="AP189" s="39"/>
      <c r="AQ189" s="39"/>
      <c r="AR189" s="39"/>
      <c r="AS189" s="121"/>
      <c r="AV189" s="124"/>
    </row>
    <row r="190" spans="3:48" ht="21.25" customHeight="1" x14ac:dyDescent="0.3">
      <c r="C190" s="909" t="s">
        <v>149</v>
      </c>
      <c r="D190" s="910"/>
      <c r="E190" s="911"/>
      <c r="F190" s="568"/>
      <c r="G190" s="568"/>
      <c r="H190" s="568"/>
      <c r="I190" s="568"/>
      <c r="J190" s="568"/>
      <c r="K190" s="568"/>
      <c r="L190" s="568"/>
      <c r="M190" s="568"/>
      <c r="N190" s="568"/>
      <c r="O190" s="568"/>
      <c r="P190" s="568"/>
      <c r="Q190" s="568"/>
      <c r="R190" s="568"/>
      <c r="S190" s="568"/>
      <c r="T190" s="579"/>
      <c r="U190" s="912"/>
      <c r="V190" s="913"/>
      <c r="W190" s="913"/>
      <c r="X190" s="913"/>
      <c r="Y190" s="913"/>
      <c r="Z190" s="913"/>
      <c r="AA190" s="913"/>
      <c r="AB190" s="913"/>
      <c r="AC190" s="122" t="s">
        <v>148</v>
      </c>
      <c r="AD190" s="914"/>
      <c r="AE190" s="915"/>
      <c r="AF190" s="915"/>
      <c r="AG190" s="915"/>
      <c r="AH190" s="915"/>
      <c r="AI190" s="915"/>
      <c r="AJ190" s="915"/>
      <c r="AK190" s="915"/>
      <c r="AL190" s="123" t="s">
        <v>78</v>
      </c>
      <c r="AM190" s="39"/>
      <c r="AN190" s="39"/>
      <c r="AO190" s="39"/>
      <c r="AP190" s="39"/>
      <c r="AQ190" s="39"/>
      <c r="AR190" s="39"/>
      <c r="AS190" s="121"/>
      <c r="AV190" s="60"/>
    </row>
    <row r="191" spans="3:48" ht="21.25" customHeight="1" thickBot="1" x14ac:dyDescent="0.35">
      <c r="C191" s="926" t="s">
        <v>150</v>
      </c>
      <c r="D191" s="927"/>
      <c r="E191" s="928"/>
      <c r="F191" s="929"/>
      <c r="G191" s="929"/>
      <c r="H191" s="929"/>
      <c r="I191" s="929"/>
      <c r="J191" s="929"/>
      <c r="K191" s="929"/>
      <c r="L191" s="929"/>
      <c r="M191" s="929"/>
      <c r="N191" s="929"/>
      <c r="O191" s="929"/>
      <c r="P191" s="929"/>
      <c r="Q191" s="929"/>
      <c r="R191" s="929"/>
      <c r="S191" s="929"/>
      <c r="T191" s="930"/>
      <c r="U191" s="931"/>
      <c r="V191" s="932"/>
      <c r="W191" s="932"/>
      <c r="X191" s="932"/>
      <c r="Y191" s="932"/>
      <c r="Z191" s="932"/>
      <c r="AA191" s="932"/>
      <c r="AB191" s="932"/>
      <c r="AC191" s="125" t="s">
        <v>148</v>
      </c>
      <c r="AD191" s="933"/>
      <c r="AE191" s="934"/>
      <c r="AF191" s="934"/>
      <c r="AG191" s="934"/>
      <c r="AH191" s="934"/>
      <c r="AI191" s="934"/>
      <c r="AJ191" s="934"/>
      <c r="AK191" s="934"/>
      <c r="AL191" s="126" t="s">
        <v>78</v>
      </c>
      <c r="AM191" s="127"/>
      <c r="AN191" s="127"/>
      <c r="AO191" s="127"/>
      <c r="AP191" s="127"/>
      <c r="AQ191" s="127"/>
      <c r="AR191" s="127"/>
      <c r="AS191" s="128"/>
    </row>
    <row r="192" spans="3:48" ht="21.25" customHeight="1" x14ac:dyDescent="0.3">
      <c r="C192" s="15"/>
      <c r="D192" s="78" t="s">
        <v>151</v>
      </c>
      <c r="E192" s="15"/>
      <c r="F192" s="16"/>
      <c r="G192" s="16"/>
      <c r="H192" s="16"/>
      <c r="I192" s="16"/>
      <c r="J192" s="16"/>
      <c r="K192" s="16"/>
      <c r="L192" s="16"/>
      <c r="M192" s="16"/>
      <c r="N192" s="16"/>
      <c r="O192" s="17"/>
      <c r="P192" s="17"/>
      <c r="Q192" s="17"/>
      <c r="R192" s="17"/>
      <c r="S192" s="17"/>
      <c r="T192" s="17"/>
      <c r="U192" s="17"/>
      <c r="V192" s="18"/>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row>
    <row r="193" spans="1:47" ht="21.25" customHeight="1" thickBot="1" x14ac:dyDescent="0.35">
      <c r="C193" s="107" t="s">
        <v>152</v>
      </c>
      <c r="U193" s="919"/>
      <c r="V193" s="919"/>
      <c r="W193" s="919"/>
      <c r="AT193" s="19"/>
      <c r="AU193" s="19"/>
    </row>
    <row r="194" spans="1:47" ht="21.25" customHeight="1" x14ac:dyDescent="0.3">
      <c r="C194" s="120" t="s">
        <v>143</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4"/>
      <c r="AT194" s="19"/>
      <c r="AU194" s="19"/>
    </row>
    <row r="195" spans="1:47" ht="21.25" customHeight="1" x14ac:dyDescent="0.3">
      <c r="C195" s="920"/>
      <c r="D195" s="921"/>
      <c r="E195" s="730" t="s">
        <v>144</v>
      </c>
      <c r="F195" s="731"/>
      <c r="G195" s="731"/>
      <c r="H195" s="731"/>
      <c r="I195" s="731"/>
      <c r="J195" s="731"/>
      <c r="K195" s="731"/>
      <c r="L195" s="731"/>
      <c r="M195" s="731"/>
      <c r="N195" s="731"/>
      <c r="O195" s="731"/>
      <c r="P195" s="731"/>
      <c r="Q195" s="731"/>
      <c r="R195" s="731"/>
      <c r="S195" s="731"/>
      <c r="T195" s="922"/>
      <c r="U195" s="923" t="s">
        <v>145</v>
      </c>
      <c r="V195" s="924"/>
      <c r="W195" s="924"/>
      <c r="X195" s="924"/>
      <c r="Y195" s="924"/>
      <c r="Z195" s="924"/>
      <c r="AA195" s="924"/>
      <c r="AB195" s="924"/>
      <c r="AC195" s="925"/>
      <c r="AD195" s="730" t="s">
        <v>146</v>
      </c>
      <c r="AE195" s="731"/>
      <c r="AF195" s="731"/>
      <c r="AG195" s="731"/>
      <c r="AH195" s="731"/>
      <c r="AI195" s="731"/>
      <c r="AJ195" s="731"/>
      <c r="AK195" s="731"/>
      <c r="AL195" s="922"/>
      <c r="AM195" s="39"/>
      <c r="AN195" s="39"/>
      <c r="AO195" s="39"/>
      <c r="AP195" s="39"/>
      <c r="AQ195" s="39"/>
      <c r="AR195" s="39"/>
      <c r="AS195" s="121"/>
      <c r="AT195" s="19"/>
      <c r="AU195" s="19"/>
    </row>
    <row r="196" spans="1:47" ht="21.25" customHeight="1" x14ac:dyDescent="0.3">
      <c r="C196" s="909" t="s">
        <v>153</v>
      </c>
      <c r="D196" s="910"/>
      <c r="E196" s="911"/>
      <c r="F196" s="568"/>
      <c r="G196" s="568"/>
      <c r="H196" s="568"/>
      <c r="I196" s="568"/>
      <c r="J196" s="568"/>
      <c r="K196" s="568"/>
      <c r="L196" s="568"/>
      <c r="M196" s="568"/>
      <c r="N196" s="568"/>
      <c r="O196" s="568"/>
      <c r="P196" s="568"/>
      <c r="Q196" s="568"/>
      <c r="R196" s="568"/>
      <c r="S196" s="568"/>
      <c r="T196" s="579"/>
      <c r="U196" s="912"/>
      <c r="V196" s="913"/>
      <c r="W196" s="913"/>
      <c r="X196" s="913"/>
      <c r="Y196" s="913"/>
      <c r="Z196" s="913"/>
      <c r="AA196" s="913"/>
      <c r="AB196" s="913"/>
      <c r="AC196" s="122" t="s">
        <v>148</v>
      </c>
      <c r="AD196" s="914"/>
      <c r="AE196" s="915"/>
      <c r="AF196" s="915"/>
      <c r="AG196" s="915"/>
      <c r="AH196" s="915"/>
      <c r="AI196" s="915"/>
      <c r="AJ196" s="915"/>
      <c r="AK196" s="915"/>
      <c r="AL196" s="123" t="s">
        <v>78</v>
      </c>
      <c r="AM196" s="88" t="str">
        <f>IF(AD196=100,"更に下記へも入力のこと","")</f>
        <v/>
      </c>
      <c r="AN196" s="39"/>
      <c r="AO196" s="39"/>
      <c r="AP196" s="39"/>
      <c r="AQ196" s="39"/>
      <c r="AR196" s="39"/>
      <c r="AS196" s="121"/>
      <c r="AT196" s="19"/>
      <c r="AU196" s="19"/>
    </row>
    <row r="197" spans="1:47" ht="21.25" customHeight="1" x14ac:dyDescent="0.3">
      <c r="C197" s="909" t="s">
        <v>154</v>
      </c>
      <c r="D197" s="910"/>
      <c r="E197" s="911"/>
      <c r="F197" s="568"/>
      <c r="G197" s="568"/>
      <c r="H197" s="568"/>
      <c r="I197" s="568"/>
      <c r="J197" s="568"/>
      <c r="K197" s="568"/>
      <c r="L197" s="568"/>
      <c r="M197" s="568"/>
      <c r="N197" s="568"/>
      <c r="O197" s="568"/>
      <c r="P197" s="568"/>
      <c r="Q197" s="568"/>
      <c r="R197" s="568"/>
      <c r="S197" s="568"/>
      <c r="T197" s="579"/>
      <c r="U197" s="912"/>
      <c r="V197" s="913"/>
      <c r="W197" s="913"/>
      <c r="X197" s="913"/>
      <c r="Y197" s="913"/>
      <c r="Z197" s="913"/>
      <c r="AA197" s="913"/>
      <c r="AB197" s="913"/>
      <c r="AC197" s="122" t="s">
        <v>148</v>
      </c>
      <c r="AD197" s="914"/>
      <c r="AE197" s="915"/>
      <c r="AF197" s="915"/>
      <c r="AG197" s="915"/>
      <c r="AH197" s="915"/>
      <c r="AI197" s="915"/>
      <c r="AJ197" s="915"/>
      <c r="AK197" s="915"/>
      <c r="AL197" s="123" t="s">
        <v>78</v>
      </c>
      <c r="AM197" s="39"/>
      <c r="AN197" s="39"/>
      <c r="AO197" s="39"/>
      <c r="AP197" s="39"/>
      <c r="AQ197" s="39"/>
      <c r="AR197" s="39"/>
      <c r="AS197" s="121"/>
      <c r="AT197" s="19"/>
      <c r="AU197" s="19"/>
    </row>
    <row r="198" spans="1:47" ht="21.25" customHeight="1" thickBot="1" x14ac:dyDescent="0.35">
      <c r="C198" s="926" t="s">
        <v>155</v>
      </c>
      <c r="D198" s="927"/>
      <c r="E198" s="928"/>
      <c r="F198" s="929"/>
      <c r="G198" s="929"/>
      <c r="H198" s="929"/>
      <c r="I198" s="929"/>
      <c r="J198" s="929"/>
      <c r="K198" s="929"/>
      <c r="L198" s="929"/>
      <c r="M198" s="929"/>
      <c r="N198" s="929"/>
      <c r="O198" s="929"/>
      <c r="P198" s="929"/>
      <c r="Q198" s="929"/>
      <c r="R198" s="929"/>
      <c r="S198" s="929"/>
      <c r="T198" s="930"/>
      <c r="U198" s="931"/>
      <c r="V198" s="932"/>
      <c r="W198" s="932"/>
      <c r="X198" s="932"/>
      <c r="Y198" s="932"/>
      <c r="Z198" s="932"/>
      <c r="AA198" s="932"/>
      <c r="AB198" s="932"/>
      <c r="AC198" s="125" t="s">
        <v>148</v>
      </c>
      <c r="AD198" s="933"/>
      <c r="AE198" s="934"/>
      <c r="AF198" s="934"/>
      <c r="AG198" s="934"/>
      <c r="AH198" s="934"/>
      <c r="AI198" s="934"/>
      <c r="AJ198" s="934"/>
      <c r="AK198" s="934"/>
      <c r="AL198" s="126" t="s">
        <v>78</v>
      </c>
      <c r="AM198" s="127"/>
      <c r="AN198" s="127"/>
      <c r="AO198" s="127"/>
      <c r="AP198" s="127"/>
      <c r="AQ198" s="127"/>
      <c r="AR198" s="127"/>
      <c r="AS198" s="128"/>
      <c r="AT198" s="19"/>
      <c r="AU198" s="19"/>
    </row>
    <row r="199" spans="1:47" ht="21.25" customHeight="1" x14ac:dyDescent="0.3">
      <c r="C199" s="15"/>
      <c r="D199" s="78" t="s">
        <v>156</v>
      </c>
      <c r="E199" s="15"/>
      <c r="F199" s="16"/>
      <c r="G199" s="16"/>
      <c r="H199" s="16"/>
      <c r="I199" s="16"/>
      <c r="J199" s="16"/>
      <c r="K199" s="16"/>
      <c r="L199" s="16"/>
      <c r="M199" s="16"/>
      <c r="N199" s="16"/>
      <c r="O199" s="17"/>
      <c r="P199" s="17"/>
      <c r="Q199" s="17"/>
      <c r="R199" s="17"/>
      <c r="S199" s="17"/>
      <c r="T199" s="17"/>
      <c r="U199" s="17"/>
      <c r="V199" s="18"/>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row>
    <row r="200" spans="1:47" ht="21.25" customHeight="1" thickBot="1" x14ac:dyDescent="0.35">
      <c r="C200" s="107" t="s">
        <v>152</v>
      </c>
      <c r="U200" s="935"/>
      <c r="V200" s="935"/>
      <c r="W200" s="935"/>
      <c r="X200" s="129"/>
      <c r="Y200" s="129"/>
      <c r="Z200" s="129"/>
      <c r="AA200" s="129"/>
      <c r="AB200" s="129"/>
      <c r="AC200" s="129"/>
      <c r="AT200" s="19"/>
      <c r="AU200" s="19"/>
    </row>
    <row r="201" spans="1:47" ht="21.25" customHeight="1" x14ac:dyDescent="0.3">
      <c r="C201" s="120" t="s">
        <v>143</v>
      </c>
      <c r="D201" s="93"/>
      <c r="E201" s="93"/>
      <c r="F201" s="93"/>
      <c r="G201" s="93"/>
      <c r="H201" s="93"/>
      <c r="I201" s="93"/>
      <c r="J201" s="93"/>
      <c r="K201" s="93"/>
      <c r="L201" s="93"/>
      <c r="M201" s="93"/>
      <c r="N201" s="93"/>
      <c r="O201" s="93"/>
      <c r="P201" s="93"/>
      <c r="Q201" s="93"/>
      <c r="R201" s="93"/>
      <c r="S201" s="93"/>
      <c r="T201" s="93"/>
      <c r="U201" s="130"/>
      <c r="V201" s="130"/>
      <c r="W201" s="130"/>
      <c r="X201" s="130"/>
      <c r="Y201" s="130"/>
      <c r="Z201" s="130"/>
      <c r="AA201" s="130"/>
      <c r="AB201" s="130"/>
      <c r="AC201" s="130"/>
      <c r="AD201" s="93"/>
      <c r="AE201" s="93"/>
      <c r="AF201" s="93"/>
      <c r="AG201" s="93"/>
      <c r="AH201" s="93"/>
      <c r="AI201" s="93"/>
      <c r="AJ201" s="93"/>
      <c r="AK201" s="93"/>
      <c r="AL201" s="93"/>
      <c r="AM201" s="93"/>
      <c r="AN201" s="93"/>
      <c r="AO201" s="93"/>
      <c r="AP201" s="93"/>
      <c r="AQ201" s="93"/>
      <c r="AR201" s="93"/>
      <c r="AS201" s="94"/>
      <c r="AT201" s="19"/>
      <c r="AU201" s="19"/>
    </row>
    <row r="202" spans="1:47" ht="21.25" customHeight="1" x14ac:dyDescent="0.3">
      <c r="C202" s="920"/>
      <c r="D202" s="921"/>
      <c r="E202" s="730" t="s">
        <v>144</v>
      </c>
      <c r="F202" s="731"/>
      <c r="G202" s="731"/>
      <c r="H202" s="731"/>
      <c r="I202" s="731"/>
      <c r="J202" s="731"/>
      <c r="K202" s="731"/>
      <c r="L202" s="731"/>
      <c r="M202" s="731"/>
      <c r="N202" s="731"/>
      <c r="O202" s="731"/>
      <c r="P202" s="731"/>
      <c r="Q202" s="731"/>
      <c r="R202" s="731"/>
      <c r="S202" s="731"/>
      <c r="T202" s="922"/>
      <c r="U202" s="923" t="s">
        <v>145</v>
      </c>
      <c r="V202" s="924"/>
      <c r="W202" s="924"/>
      <c r="X202" s="924"/>
      <c r="Y202" s="924"/>
      <c r="Z202" s="924"/>
      <c r="AA202" s="924"/>
      <c r="AB202" s="924"/>
      <c r="AC202" s="925"/>
      <c r="AD202" s="730" t="s">
        <v>146</v>
      </c>
      <c r="AE202" s="731"/>
      <c r="AF202" s="731"/>
      <c r="AG202" s="731"/>
      <c r="AH202" s="731"/>
      <c r="AI202" s="731"/>
      <c r="AJ202" s="731"/>
      <c r="AK202" s="731"/>
      <c r="AL202" s="922"/>
      <c r="AM202" s="39"/>
      <c r="AN202" s="39"/>
      <c r="AO202" s="39"/>
      <c r="AP202" s="39"/>
      <c r="AQ202" s="39"/>
      <c r="AR202" s="39"/>
      <c r="AS202" s="121"/>
      <c r="AT202" s="19"/>
      <c r="AU202" s="19"/>
    </row>
    <row r="203" spans="1:47" ht="21.25" customHeight="1" x14ac:dyDescent="0.3">
      <c r="C203" s="909" t="s">
        <v>157</v>
      </c>
      <c r="D203" s="910"/>
      <c r="E203" s="911"/>
      <c r="F203" s="568"/>
      <c r="G203" s="568"/>
      <c r="H203" s="568"/>
      <c r="I203" s="568"/>
      <c r="J203" s="568"/>
      <c r="K203" s="568"/>
      <c r="L203" s="568"/>
      <c r="M203" s="568"/>
      <c r="N203" s="568"/>
      <c r="O203" s="568"/>
      <c r="P203" s="568"/>
      <c r="Q203" s="568"/>
      <c r="R203" s="568"/>
      <c r="S203" s="568"/>
      <c r="T203" s="579"/>
      <c r="U203" s="912"/>
      <c r="V203" s="913"/>
      <c r="W203" s="913"/>
      <c r="X203" s="913"/>
      <c r="Y203" s="913"/>
      <c r="Z203" s="913"/>
      <c r="AA203" s="913"/>
      <c r="AB203" s="913"/>
      <c r="AC203" s="122" t="s">
        <v>148</v>
      </c>
      <c r="AD203" s="914"/>
      <c r="AE203" s="915"/>
      <c r="AF203" s="915"/>
      <c r="AG203" s="915"/>
      <c r="AH203" s="915"/>
      <c r="AI203" s="915"/>
      <c r="AJ203" s="915"/>
      <c r="AK203" s="915"/>
      <c r="AL203" s="123" t="s">
        <v>78</v>
      </c>
      <c r="AM203" s="88"/>
      <c r="AN203" s="39"/>
      <c r="AO203" s="39"/>
      <c r="AP203" s="39"/>
      <c r="AQ203" s="39"/>
      <c r="AR203" s="39"/>
      <c r="AS203" s="121"/>
      <c r="AT203" s="19"/>
      <c r="AU203" s="19"/>
    </row>
    <row r="204" spans="1:47" ht="21.25" customHeight="1" x14ac:dyDescent="0.3">
      <c r="C204" s="909" t="s">
        <v>158</v>
      </c>
      <c r="D204" s="910"/>
      <c r="E204" s="911"/>
      <c r="F204" s="568"/>
      <c r="G204" s="568"/>
      <c r="H204" s="568"/>
      <c r="I204" s="568"/>
      <c r="J204" s="568"/>
      <c r="K204" s="568"/>
      <c r="L204" s="568"/>
      <c r="M204" s="568"/>
      <c r="N204" s="568"/>
      <c r="O204" s="568"/>
      <c r="P204" s="568"/>
      <c r="Q204" s="568"/>
      <c r="R204" s="568"/>
      <c r="S204" s="568"/>
      <c r="T204" s="579"/>
      <c r="U204" s="912"/>
      <c r="V204" s="913"/>
      <c r="W204" s="913"/>
      <c r="X204" s="913"/>
      <c r="Y204" s="913"/>
      <c r="Z204" s="913"/>
      <c r="AA204" s="913"/>
      <c r="AB204" s="913"/>
      <c r="AC204" s="122" t="s">
        <v>148</v>
      </c>
      <c r="AD204" s="914"/>
      <c r="AE204" s="915"/>
      <c r="AF204" s="915"/>
      <c r="AG204" s="915"/>
      <c r="AH204" s="915"/>
      <c r="AI204" s="915"/>
      <c r="AJ204" s="915"/>
      <c r="AK204" s="915"/>
      <c r="AL204" s="123" t="s">
        <v>78</v>
      </c>
      <c r="AM204" s="39"/>
      <c r="AN204" s="39"/>
      <c r="AO204" s="39"/>
      <c r="AP204" s="39"/>
      <c r="AQ204" s="39"/>
      <c r="AR204" s="39"/>
      <c r="AS204" s="121"/>
      <c r="AT204" s="19"/>
      <c r="AU204" s="19"/>
    </row>
    <row r="205" spans="1:47" ht="21.25" customHeight="1" thickBot="1" x14ac:dyDescent="0.35">
      <c r="C205" s="926" t="s">
        <v>159</v>
      </c>
      <c r="D205" s="927"/>
      <c r="E205" s="928"/>
      <c r="F205" s="929"/>
      <c r="G205" s="929"/>
      <c r="H205" s="929"/>
      <c r="I205" s="929"/>
      <c r="J205" s="929"/>
      <c r="K205" s="929"/>
      <c r="L205" s="929"/>
      <c r="M205" s="929"/>
      <c r="N205" s="929"/>
      <c r="O205" s="929"/>
      <c r="P205" s="929"/>
      <c r="Q205" s="929"/>
      <c r="R205" s="929"/>
      <c r="S205" s="929"/>
      <c r="T205" s="930"/>
      <c r="U205" s="931"/>
      <c r="V205" s="932"/>
      <c r="W205" s="932"/>
      <c r="X205" s="932"/>
      <c r="Y205" s="932"/>
      <c r="Z205" s="932"/>
      <c r="AA205" s="932"/>
      <c r="AB205" s="932"/>
      <c r="AC205" s="125" t="s">
        <v>148</v>
      </c>
      <c r="AD205" s="933"/>
      <c r="AE205" s="934"/>
      <c r="AF205" s="934"/>
      <c r="AG205" s="934"/>
      <c r="AH205" s="934"/>
      <c r="AI205" s="934"/>
      <c r="AJ205" s="934"/>
      <c r="AK205" s="934"/>
      <c r="AL205" s="126" t="s">
        <v>78</v>
      </c>
      <c r="AM205" s="127"/>
      <c r="AN205" s="127"/>
      <c r="AO205" s="127"/>
      <c r="AP205" s="127"/>
      <c r="AQ205" s="127"/>
      <c r="AR205" s="127"/>
      <c r="AS205" s="128"/>
      <c r="AT205" s="19"/>
      <c r="AU205" s="19"/>
    </row>
    <row r="207" spans="1:47" ht="21.25" customHeight="1" x14ac:dyDescent="0.3">
      <c r="A207" s="30"/>
      <c r="B207" s="30"/>
      <c r="C207" s="131"/>
      <c r="D207" s="131"/>
      <c r="E207" s="131"/>
      <c r="F207" s="33"/>
      <c r="G207" s="33"/>
      <c r="H207" s="33"/>
      <c r="I207" s="33"/>
      <c r="J207" s="33"/>
      <c r="K207" s="33"/>
      <c r="L207" s="33"/>
      <c r="M207" s="33"/>
      <c r="N207" s="33"/>
      <c r="O207" s="132"/>
      <c r="P207" s="132"/>
      <c r="Q207" s="132"/>
      <c r="R207" s="132"/>
      <c r="S207" s="132"/>
      <c r="T207" s="132"/>
      <c r="U207" s="132"/>
      <c r="V207" s="133"/>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517" t="s">
        <v>160</v>
      </c>
      <c r="AR207" s="517"/>
      <c r="AS207" s="517"/>
      <c r="AT207" s="19"/>
      <c r="AU207" s="19"/>
    </row>
    <row r="208" spans="1:47" ht="10" customHeight="1" x14ac:dyDescent="0.3">
      <c r="C208" s="15"/>
      <c r="D208" s="15"/>
      <c r="E208" s="15"/>
      <c r="F208" s="16"/>
      <c r="G208" s="16"/>
      <c r="H208" s="16"/>
      <c r="I208" s="16"/>
      <c r="J208" s="16"/>
      <c r="K208" s="16"/>
      <c r="L208" s="16"/>
      <c r="M208" s="16"/>
      <c r="N208" s="16"/>
      <c r="O208" s="17"/>
      <c r="P208" s="17"/>
      <c r="Q208" s="17"/>
      <c r="R208" s="17"/>
      <c r="S208" s="17"/>
      <c r="T208" s="17"/>
      <c r="U208" s="17"/>
      <c r="V208" s="18"/>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row>
    <row r="209" spans="1:47" ht="21.25" customHeight="1" x14ac:dyDescent="0.3">
      <c r="A209" s="518" t="s">
        <v>161</v>
      </c>
      <c r="B209" s="518"/>
      <c r="C209" s="518"/>
      <c r="D209" s="518"/>
      <c r="E209" s="518"/>
      <c r="F209" s="518"/>
      <c r="G209" s="518"/>
      <c r="H209" s="518"/>
      <c r="I209" s="518"/>
      <c r="J209" s="518"/>
      <c r="K209" s="518"/>
      <c r="L209" s="518"/>
      <c r="M209" s="518"/>
      <c r="N209" s="518"/>
      <c r="O209" s="518"/>
      <c r="P209" s="518"/>
      <c r="Q209" s="518"/>
      <c r="R209" s="518"/>
      <c r="S209" s="518"/>
      <c r="T209" s="518"/>
      <c r="U209" s="518"/>
      <c r="V209" s="518"/>
      <c r="W209" s="518"/>
      <c r="X209" s="518"/>
      <c r="Y209" s="518"/>
      <c r="Z209" s="518"/>
      <c r="AA209" s="518"/>
      <c r="AB209" s="518"/>
      <c r="AC209" s="518"/>
      <c r="AD209" s="518"/>
      <c r="AE209" s="518"/>
      <c r="AF209" s="518"/>
      <c r="AG209" s="518"/>
      <c r="AH209" s="518"/>
      <c r="AI209" s="518"/>
      <c r="AJ209" s="518"/>
      <c r="AK209" s="518"/>
      <c r="AL209" s="518"/>
      <c r="AM209" s="518"/>
      <c r="AN209" s="518"/>
      <c r="AO209" s="518"/>
      <c r="AP209" s="518"/>
      <c r="AQ209" s="518"/>
      <c r="AR209" s="518"/>
      <c r="AS209" s="518"/>
    </row>
    <row r="210" spans="1:47" ht="21.25" customHeight="1" thickBot="1" x14ac:dyDescent="0.3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row>
    <row r="211" spans="1:47" ht="21.25" customHeight="1" x14ac:dyDescent="0.3">
      <c r="C211" s="520" t="s">
        <v>162</v>
      </c>
      <c r="D211" s="941"/>
      <c r="E211" s="941"/>
      <c r="F211" s="941"/>
      <c r="G211" s="941"/>
      <c r="H211" s="941"/>
      <c r="I211" s="941"/>
      <c r="J211" s="941"/>
      <c r="K211" s="941"/>
      <c r="L211" s="941"/>
      <c r="M211" s="941"/>
      <c r="N211" s="941"/>
      <c r="O211" s="941"/>
      <c r="P211" s="941"/>
      <c r="Q211" s="941"/>
      <c r="R211" s="941"/>
      <c r="S211" s="941"/>
      <c r="T211" s="941"/>
      <c r="U211" s="941"/>
      <c r="V211" s="941"/>
      <c r="W211" s="941"/>
      <c r="X211" s="941"/>
      <c r="Y211" s="941"/>
      <c r="Z211" s="941"/>
      <c r="AA211" s="941"/>
      <c r="AB211" s="941"/>
      <c r="AC211" s="941"/>
      <c r="AD211" s="941"/>
      <c r="AE211" s="941"/>
      <c r="AF211" s="941"/>
      <c r="AG211" s="941"/>
      <c r="AH211" s="941"/>
      <c r="AI211" s="941"/>
      <c r="AJ211" s="941"/>
      <c r="AK211" s="941"/>
      <c r="AL211" s="941"/>
      <c r="AM211" s="941"/>
      <c r="AN211" s="941"/>
      <c r="AO211" s="941"/>
      <c r="AP211" s="941"/>
      <c r="AQ211" s="941"/>
      <c r="AR211" s="941"/>
      <c r="AS211" s="942"/>
    </row>
    <row r="212" spans="1:47" ht="21.25" customHeight="1" x14ac:dyDescent="0.3">
      <c r="C212" s="8"/>
      <c r="D212" s="523" t="s">
        <v>163</v>
      </c>
      <c r="E212" s="524"/>
      <c r="F212" s="524"/>
      <c r="G212" s="524"/>
      <c r="H212" s="524"/>
      <c r="I212" s="524"/>
      <c r="J212" s="524"/>
      <c r="K212" s="524"/>
      <c r="L212" s="525"/>
      <c r="M212" s="540"/>
      <c r="N212" s="540"/>
      <c r="O212" s="540"/>
      <c r="P212" s="540"/>
      <c r="Q212" s="540"/>
      <c r="R212" s="540"/>
      <c r="S212" s="540"/>
      <c r="T212" s="541" t="str">
        <f>IF(AND(M212&lt;&gt;"",ISERROR(DAY(M212))),"エラー","")</f>
        <v/>
      </c>
      <c r="U212" s="542"/>
      <c r="V212" s="542"/>
      <c r="W212" s="542"/>
      <c r="X212" s="542" t="str">
        <f>IF(AND(M212="",OR($M$13&lt;&gt;"")),"交付決定日が必要です","")</f>
        <v/>
      </c>
      <c r="Y212" s="542"/>
      <c r="Z212" s="542"/>
      <c r="AA212" s="542"/>
      <c r="AB212" s="542"/>
      <c r="AC212" s="542"/>
      <c r="AD212" s="542"/>
      <c r="AE212" s="542"/>
      <c r="AF212" s="542"/>
      <c r="AG212" s="542"/>
      <c r="AH212" s="542"/>
      <c r="AI212" s="542"/>
      <c r="AJ212" s="542"/>
      <c r="AK212" s="542"/>
      <c r="AL212" s="542"/>
      <c r="AM212" s="542"/>
      <c r="AN212" s="542"/>
      <c r="AO212" s="542"/>
      <c r="AP212" s="542"/>
      <c r="AQ212" s="542"/>
      <c r="AR212" s="542"/>
      <c r="AS212" s="943"/>
    </row>
    <row r="213" spans="1:47" ht="21.25" customHeight="1" thickBot="1" x14ac:dyDescent="0.35">
      <c r="C213" s="135"/>
      <c r="D213" s="944" t="s">
        <v>789</v>
      </c>
      <c r="E213" s="945"/>
      <c r="F213" s="945"/>
      <c r="G213" s="945"/>
      <c r="H213" s="945"/>
      <c r="I213" s="945"/>
      <c r="J213" s="945"/>
      <c r="K213" s="945"/>
      <c r="L213" s="946"/>
      <c r="M213" s="947"/>
      <c r="N213" s="948"/>
      <c r="O213" s="948"/>
      <c r="P213" s="948"/>
      <c r="Q213" s="948"/>
      <c r="R213" s="948"/>
      <c r="S213" s="948"/>
      <c r="T213" s="949"/>
      <c r="U213" s="950"/>
      <c r="V213" s="950"/>
      <c r="W213" s="950"/>
      <c r="X213" s="951" t="str">
        <f>IF(AND(M213="",OR($M$13&lt;&gt;"")),"交付決定番号が必要です","")</f>
        <v/>
      </c>
      <c r="Y213" s="951"/>
      <c r="Z213" s="951"/>
      <c r="AA213" s="951"/>
      <c r="AB213" s="951"/>
      <c r="AC213" s="951"/>
      <c r="AD213" s="951"/>
      <c r="AE213" s="951"/>
      <c r="AF213" s="951"/>
      <c r="AG213" s="951"/>
      <c r="AH213" s="951"/>
      <c r="AI213" s="951"/>
      <c r="AJ213" s="951"/>
      <c r="AK213" s="951"/>
      <c r="AL213" s="951"/>
      <c r="AM213" s="951"/>
      <c r="AN213" s="951"/>
      <c r="AO213" s="951"/>
      <c r="AP213" s="951"/>
      <c r="AQ213" s="951"/>
      <c r="AR213" s="951"/>
      <c r="AS213" s="952"/>
    </row>
    <row r="214" spans="1:47" ht="21.25" customHeight="1" x14ac:dyDescent="0.3">
      <c r="C214" s="136"/>
      <c r="D214" s="16"/>
      <c r="E214" s="16"/>
      <c r="F214" s="16"/>
      <c r="G214" s="16"/>
      <c r="H214" s="16"/>
      <c r="I214" s="16"/>
      <c r="J214" s="16"/>
      <c r="K214" s="16"/>
      <c r="L214" s="16"/>
      <c r="M214" s="137"/>
      <c r="N214" s="137"/>
      <c r="O214" s="137"/>
      <c r="P214" s="137"/>
      <c r="Q214" s="137"/>
      <c r="R214" s="137"/>
      <c r="S214" s="137"/>
      <c r="T214" s="18"/>
      <c r="U214" s="18"/>
      <c r="V214" s="18"/>
      <c r="W214" s="18"/>
      <c r="X214" s="138"/>
      <c r="Y214" s="138"/>
      <c r="Z214" s="138"/>
      <c r="AA214" s="138"/>
      <c r="AB214" s="138"/>
      <c r="AC214" s="138"/>
      <c r="AD214" s="138"/>
      <c r="AE214" s="138"/>
      <c r="AF214" s="138"/>
      <c r="AG214" s="138"/>
      <c r="AH214" s="138"/>
      <c r="AI214" s="138"/>
      <c r="AJ214" s="138"/>
      <c r="AK214" s="138"/>
      <c r="AL214" s="138"/>
      <c r="AM214" s="138"/>
      <c r="AN214" s="138"/>
      <c r="AO214" s="138"/>
      <c r="AP214" s="138"/>
      <c r="AQ214" s="138"/>
      <c r="AR214" s="138"/>
      <c r="AS214" s="138"/>
    </row>
    <row r="215" spans="1:47" ht="21.25" customHeight="1" thickBot="1" x14ac:dyDescent="0.35">
      <c r="C215" s="15"/>
      <c r="D215" s="15"/>
      <c r="E215" s="15"/>
      <c r="F215" s="16"/>
      <c r="G215" s="16"/>
      <c r="H215" s="16"/>
      <c r="I215" s="16"/>
      <c r="J215" s="16"/>
      <c r="K215" s="16"/>
      <c r="L215" s="16"/>
      <c r="M215" s="16"/>
      <c r="N215" s="16"/>
      <c r="O215" s="17"/>
      <c r="P215" s="17"/>
      <c r="Q215" s="17"/>
      <c r="R215" s="17"/>
      <c r="S215" s="17"/>
      <c r="T215" s="17"/>
      <c r="U215" s="17"/>
      <c r="V215" s="18"/>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row>
    <row r="216" spans="1:47" ht="21.25" hidden="1" customHeight="1" thickBot="1" x14ac:dyDescent="0.35">
      <c r="C216" s="139" t="s">
        <v>164</v>
      </c>
      <c r="D216" s="140"/>
      <c r="E216" s="140"/>
      <c r="F216" s="141"/>
      <c r="G216" s="141"/>
      <c r="H216" s="141"/>
      <c r="I216" s="141"/>
      <c r="J216" s="141"/>
      <c r="K216" s="141"/>
      <c r="L216" s="141"/>
      <c r="M216" s="141"/>
      <c r="N216" s="141"/>
      <c r="O216" s="142"/>
      <c r="P216" s="142"/>
      <c r="Q216" s="142"/>
      <c r="R216" s="142"/>
      <c r="S216" s="142"/>
      <c r="T216" s="142"/>
      <c r="U216" s="142"/>
      <c r="V216" s="143"/>
      <c r="W216" s="144"/>
      <c r="X216" s="144"/>
      <c r="Y216" s="144"/>
      <c r="Z216" s="144"/>
      <c r="AA216" s="144"/>
      <c r="AB216" s="144"/>
      <c r="AC216" s="144"/>
      <c r="AD216" s="144"/>
      <c r="AE216" s="144"/>
      <c r="AF216" s="144"/>
      <c r="AG216" s="144"/>
      <c r="AH216" s="144"/>
      <c r="AI216" s="144"/>
      <c r="AJ216" s="144"/>
      <c r="AK216" s="144"/>
      <c r="AL216" s="144"/>
      <c r="AM216" s="144"/>
      <c r="AN216" s="144"/>
      <c r="AO216" s="144"/>
      <c r="AP216" s="144"/>
      <c r="AQ216" s="144"/>
      <c r="AR216" s="144"/>
      <c r="AS216" s="145"/>
      <c r="AT216" s="19"/>
      <c r="AU216" s="19"/>
    </row>
    <row r="217" spans="1:47" ht="21.25" customHeight="1" x14ac:dyDescent="0.3">
      <c r="C217" s="486"/>
      <c r="D217" s="487" t="s">
        <v>165</v>
      </c>
      <c r="E217" s="488"/>
      <c r="F217" s="484"/>
      <c r="G217" s="484"/>
      <c r="H217" s="484"/>
      <c r="I217" s="484"/>
      <c r="J217" s="484"/>
      <c r="K217" s="484"/>
      <c r="L217" s="484"/>
      <c r="M217" s="484"/>
      <c r="N217" s="484"/>
      <c r="O217" s="489"/>
      <c r="P217" s="489"/>
      <c r="Q217" s="489"/>
      <c r="R217" s="489"/>
      <c r="S217" s="489"/>
      <c r="T217" s="489"/>
      <c r="U217" s="489"/>
      <c r="V217" s="490"/>
      <c r="W217" s="491"/>
      <c r="X217" s="491"/>
      <c r="Y217" s="491"/>
      <c r="Z217" s="491"/>
      <c r="AA217" s="491"/>
      <c r="AB217" s="491"/>
      <c r="AC217" s="491"/>
      <c r="AD217" s="491"/>
      <c r="AE217" s="491"/>
      <c r="AF217" s="491"/>
      <c r="AG217" s="491"/>
      <c r="AH217" s="491"/>
      <c r="AI217" s="491"/>
      <c r="AJ217" s="491"/>
      <c r="AK217" s="491"/>
      <c r="AL217" s="491"/>
      <c r="AM217" s="491"/>
      <c r="AN217" s="491"/>
      <c r="AO217" s="491"/>
      <c r="AP217" s="491"/>
      <c r="AQ217" s="491"/>
      <c r="AR217" s="491"/>
      <c r="AS217" s="492"/>
      <c r="AT217" s="19"/>
      <c r="AU217" s="19"/>
    </row>
    <row r="218" spans="1:47" ht="21.25" customHeight="1" x14ac:dyDescent="0.3">
      <c r="C218" s="162"/>
      <c r="D218" s="152"/>
      <c r="E218" s="936" t="s">
        <v>166</v>
      </c>
      <c r="F218" s="936"/>
      <c r="G218" s="936"/>
      <c r="H218" s="936"/>
      <c r="I218" s="936"/>
      <c r="J218" s="936"/>
      <c r="K218" s="936"/>
      <c r="L218" s="936"/>
      <c r="M218" s="936"/>
      <c r="N218" s="936"/>
      <c r="O218" s="936"/>
      <c r="P218" s="936" t="s">
        <v>167</v>
      </c>
      <c r="Q218" s="936"/>
      <c r="R218" s="936"/>
      <c r="S218" s="936"/>
      <c r="T218" s="936"/>
      <c r="U218" s="936"/>
      <c r="V218" s="936"/>
      <c r="W218" s="936"/>
      <c r="X218" s="936"/>
      <c r="Y218" s="936"/>
      <c r="Z218" s="936"/>
      <c r="AA218" s="936"/>
      <c r="AB218" s="936"/>
      <c r="AC218" s="936"/>
      <c r="AD218" s="936"/>
      <c r="AE218" s="937" t="s">
        <v>168</v>
      </c>
      <c r="AF218" s="937"/>
      <c r="AG218" s="937"/>
      <c r="AH218" s="937"/>
      <c r="AI218" s="937"/>
      <c r="AJ218" s="937"/>
      <c r="AK218" s="937"/>
      <c r="AL218" s="937"/>
      <c r="AM218" s="937"/>
      <c r="AN218" s="937"/>
      <c r="AO218" s="937"/>
      <c r="AP218" s="937"/>
      <c r="AQ218" s="937"/>
      <c r="AR218" s="937"/>
      <c r="AS218" s="938"/>
      <c r="AT218" s="19"/>
      <c r="AU218" s="19"/>
    </row>
    <row r="219" spans="1:47" ht="21.25" customHeight="1" x14ac:dyDescent="0.3">
      <c r="C219" s="162"/>
      <c r="D219" s="152"/>
      <c r="E219" s="939"/>
      <c r="F219" s="939"/>
      <c r="G219" s="939"/>
      <c r="H219" s="939"/>
      <c r="I219" s="939"/>
      <c r="J219" s="939"/>
      <c r="K219" s="939"/>
      <c r="L219" s="939"/>
      <c r="M219" s="939"/>
      <c r="N219" s="939"/>
      <c r="O219" s="939"/>
      <c r="P219" s="939"/>
      <c r="Q219" s="939"/>
      <c r="R219" s="939"/>
      <c r="S219" s="939"/>
      <c r="T219" s="939"/>
      <c r="U219" s="939"/>
      <c r="V219" s="939"/>
      <c r="W219" s="939"/>
      <c r="X219" s="939"/>
      <c r="Y219" s="939"/>
      <c r="Z219" s="939"/>
      <c r="AA219" s="939"/>
      <c r="AB219" s="939"/>
      <c r="AC219" s="939"/>
      <c r="AD219" s="939"/>
      <c r="AE219" s="939"/>
      <c r="AF219" s="939"/>
      <c r="AG219" s="939"/>
      <c r="AH219" s="939"/>
      <c r="AI219" s="939"/>
      <c r="AJ219" s="939"/>
      <c r="AK219" s="939"/>
      <c r="AL219" s="939"/>
      <c r="AM219" s="939"/>
      <c r="AN219" s="939"/>
      <c r="AO219" s="939"/>
      <c r="AP219" s="939"/>
      <c r="AQ219" s="939"/>
      <c r="AR219" s="939"/>
      <c r="AS219" s="940"/>
      <c r="AT219" s="19"/>
      <c r="AU219" s="19"/>
    </row>
    <row r="220" spans="1:47" ht="21.25" customHeight="1" x14ac:dyDescent="0.3">
      <c r="C220" s="162"/>
      <c r="D220" s="152"/>
      <c r="E220" s="939"/>
      <c r="F220" s="939"/>
      <c r="G220" s="939"/>
      <c r="H220" s="939"/>
      <c r="I220" s="939"/>
      <c r="J220" s="939"/>
      <c r="K220" s="939"/>
      <c r="L220" s="939"/>
      <c r="M220" s="939"/>
      <c r="N220" s="939"/>
      <c r="O220" s="939"/>
      <c r="P220" s="939"/>
      <c r="Q220" s="939"/>
      <c r="R220" s="939"/>
      <c r="S220" s="939"/>
      <c r="T220" s="939"/>
      <c r="U220" s="939"/>
      <c r="V220" s="939"/>
      <c r="W220" s="939"/>
      <c r="X220" s="939"/>
      <c r="Y220" s="939"/>
      <c r="Z220" s="939"/>
      <c r="AA220" s="939"/>
      <c r="AB220" s="939"/>
      <c r="AC220" s="939"/>
      <c r="AD220" s="939"/>
      <c r="AE220" s="939"/>
      <c r="AF220" s="939"/>
      <c r="AG220" s="939"/>
      <c r="AH220" s="939"/>
      <c r="AI220" s="939"/>
      <c r="AJ220" s="939"/>
      <c r="AK220" s="939"/>
      <c r="AL220" s="939"/>
      <c r="AM220" s="939"/>
      <c r="AN220" s="939"/>
      <c r="AO220" s="939"/>
      <c r="AP220" s="939"/>
      <c r="AQ220" s="939"/>
      <c r="AR220" s="939"/>
      <c r="AS220" s="940"/>
      <c r="AT220" s="19"/>
      <c r="AU220" s="19"/>
    </row>
    <row r="221" spans="1:47" ht="21.25" customHeight="1" x14ac:dyDescent="0.3">
      <c r="C221" s="162"/>
      <c r="D221" s="152"/>
      <c r="E221" s="939"/>
      <c r="F221" s="939"/>
      <c r="G221" s="939"/>
      <c r="H221" s="939"/>
      <c r="I221" s="939"/>
      <c r="J221" s="939"/>
      <c r="K221" s="939"/>
      <c r="L221" s="939"/>
      <c r="M221" s="939"/>
      <c r="N221" s="939"/>
      <c r="O221" s="939"/>
      <c r="P221" s="939"/>
      <c r="Q221" s="939"/>
      <c r="R221" s="939"/>
      <c r="S221" s="939"/>
      <c r="T221" s="939"/>
      <c r="U221" s="939"/>
      <c r="V221" s="939"/>
      <c r="W221" s="939"/>
      <c r="X221" s="939"/>
      <c r="Y221" s="939"/>
      <c r="Z221" s="939"/>
      <c r="AA221" s="939"/>
      <c r="AB221" s="939"/>
      <c r="AC221" s="939"/>
      <c r="AD221" s="939"/>
      <c r="AE221" s="939"/>
      <c r="AF221" s="939"/>
      <c r="AG221" s="939"/>
      <c r="AH221" s="939"/>
      <c r="AI221" s="939"/>
      <c r="AJ221" s="939"/>
      <c r="AK221" s="939"/>
      <c r="AL221" s="939"/>
      <c r="AM221" s="939"/>
      <c r="AN221" s="939"/>
      <c r="AO221" s="939"/>
      <c r="AP221" s="939"/>
      <c r="AQ221" s="939"/>
      <c r="AR221" s="939"/>
      <c r="AS221" s="940"/>
      <c r="AT221" s="19"/>
      <c r="AU221" s="19"/>
    </row>
    <row r="222" spans="1:47" ht="21.25" customHeight="1" x14ac:dyDescent="0.3">
      <c r="C222" s="162"/>
      <c r="D222" s="153"/>
      <c r="E222" s="939"/>
      <c r="F222" s="939"/>
      <c r="G222" s="939"/>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c r="AL222" s="939"/>
      <c r="AM222" s="939"/>
      <c r="AN222" s="939"/>
      <c r="AO222" s="939"/>
      <c r="AP222" s="939"/>
      <c r="AQ222" s="939"/>
      <c r="AR222" s="939"/>
      <c r="AS222" s="940"/>
      <c r="AT222" s="19"/>
      <c r="AU222" s="19"/>
    </row>
    <row r="223" spans="1:47" ht="21.25" customHeight="1" x14ac:dyDescent="0.3">
      <c r="C223" s="162"/>
      <c r="D223" s="15"/>
      <c r="E223" s="15"/>
      <c r="F223" s="16"/>
      <c r="G223" s="16"/>
      <c r="H223" s="16"/>
      <c r="I223" s="16"/>
      <c r="J223" s="16"/>
      <c r="K223" s="16"/>
      <c r="L223" s="16"/>
      <c r="M223" s="16"/>
      <c r="N223" s="16"/>
      <c r="O223" s="17"/>
      <c r="P223" s="17"/>
      <c r="Q223" s="17"/>
      <c r="R223" s="17"/>
      <c r="S223" s="17"/>
      <c r="T223" s="17"/>
      <c r="U223" s="17"/>
      <c r="V223" s="18"/>
      <c r="W223" s="154"/>
      <c r="X223" s="154"/>
      <c r="Y223" s="154"/>
      <c r="Z223" s="154"/>
      <c r="AA223" s="154"/>
      <c r="AB223" s="154"/>
      <c r="AC223" s="154"/>
      <c r="AD223" s="154"/>
      <c r="AE223" s="154"/>
      <c r="AF223" s="154"/>
      <c r="AG223" s="154"/>
      <c r="AH223" s="154"/>
      <c r="AI223" s="154"/>
      <c r="AJ223" s="154"/>
      <c r="AK223" s="154"/>
      <c r="AL223" s="154"/>
      <c r="AM223" s="154"/>
      <c r="AN223" s="154"/>
      <c r="AO223" s="154"/>
      <c r="AP223" s="154"/>
      <c r="AQ223" s="154"/>
      <c r="AR223" s="154"/>
      <c r="AS223" s="164"/>
      <c r="AT223" s="19"/>
      <c r="AU223" s="19"/>
    </row>
    <row r="224" spans="1:47" ht="21.25" customHeight="1" x14ac:dyDescent="0.3">
      <c r="C224" s="162"/>
      <c r="D224" s="146" t="s">
        <v>169</v>
      </c>
      <c r="E224" s="147"/>
      <c r="F224" s="148"/>
      <c r="G224" s="148"/>
      <c r="H224" s="148"/>
      <c r="I224" s="148"/>
      <c r="J224" s="148"/>
      <c r="K224" s="148"/>
      <c r="L224" s="148"/>
      <c r="M224" s="148"/>
      <c r="N224" s="148"/>
      <c r="O224" s="149"/>
      <c r="P224" s="149"/>
      <c r="Q224" s="149"/>
      <c r="R224" s="149"/>
      <c r="S224" s="149"/>
      <c r="T224" s="149"/>
      <c r="U224" s="149"/>
      <c r="V224" s="150"/>
      <c r="W224" s="151"/>
      <c r="X224" s="151"/>
      <c r="Y224" s="151"/>
      <c r="Z224" s="151"/>
      <c r="AA224" s="151"/>
      <c r="AB224" s="151"/>
      <c r="AC224" s="151"/>
      <c r="AD224" s="151"/>
      <c r="AE224" s="151"/>
      <c r="AF224" s="151"/>
      <c r="AG224" s="151"/>
      <c r="AH224" s="151"/>
      <c r="AI224" s="151"/>
      <c r="AJ224" s="151"/>
      <c r="AK224" s="151"/>
      <c r="AL224" s="151"/>
      <c r="AM224" s="151"/>
      <c r="AN224" s="151"/>
      <c r="AO224" s="151"/>
      <c r="AP224" s="151"/>
      <c r="AQ224" s="151"/>
      <c r="AR224" s="151"/>
      <c r="AS224" s="163"/>
      <c r="AT224" s="19"/>
      <c r="AU224" s="19"/>
    </row>
    <row r="225" spans="3:47" ht="21.25" customHeight="1" x14ac:dyDescent="0.3">
      <c r="C225" s="162"/>
      <c r="D225" s="152"/>
      <c r="E225" s="868"/>
      <c r="F225" s="869"/>
      <c r="G225" s="869"/>
      <c r="H225" s="869"/>
      <c r="I225" s="869"/>
      <c r="J225" s="869"/>
      <c r="K225" s="869"/>
      <c r="L225" s="869"/>
      <c r="M225" s="869"/>
      <c r="N225" s="869"/>
      <c r="O225" s="869"/>
      <c r="P225" s="869"/>
      <c r="Q225" s="869"/>
      <c r="R225" s="869"/>
      <c r="S225" s="869"/>
      <c r="T225" s="869"/>
      <c r="U225" s="869"/>
      <c r="V225" s="869"/>
      <c r="W225" s="869"/>
      <c r="X225" s="869"/>
      <c r="Y225" s="869"/>
      <c r="Z225" s="869"/>
      <c r="AA225" s="869"/>
      <c r="AB225" s="869"/>
      <c r="AC225" s="869"/>
      <c r="AD225" s="869"/>
      <c r="AE225" s="869"/>
      <c r="AF225" s="869"/>
      <c r="AG225" s="869"/>
      <c r="AH225" s="869"/>
      <c r="AI225" s="869"/>
      <c r="AJ225" s="869"/>
      <c r="AK225" s="869"/>
      <c r="AL225" s="869"/>
      <c r="AM225" s="869"/>
      <c r="AN225" s="869"/>
      <c r="AO225" s="869"/>
      <c r="AP225" s="869"/>
      <c r="AQ225" s="869"/>
      <c r="AR225" s="869"/>
      <c r="AS225" s="953"/>
      <c r="AT225" s="19"/>
      <c r="AU225" s="19"/>
    </row>
    <row r="226" spans="3:47" ht="21.25" customHeight="1" x14ac:dyDescent="0.3">
      <c r="C226" s="162"/>
      <c r="D226" s="152"/>
      <c r="E226" s="871"/>
      <c r="F226" s="872"/>
      <c r="G226" s="872"/>
      <c r="H226" s="872"/>
      <c r="I226" s="872"/>
      <c r="J226" s="872"/>
      <c r="K226" s="872"/>
      <c r="L226" s="872"/>
      <c r="M226" s="872"/>
      <c r="N226" s="872"/>
      <c r="O226" s="872"/>
      <c r="P226" s="872"/>
      <c r="Q226" s="872"/>
      <c r="R226" s="872"/>
      <c r="S226" s="872"/>
      <c r="T226" s="872"/>
      <c r="U226" s="872"/>
      <c r="V226" s="872"/>
      <c r="W226" s="872"/>
      <c r="X226" s="872"/>
      <c r="Y226" s="872"/>
      <c r="Z226" s="872"/>
      <c r="AA226" s="872"/>
      <c r="AB226" s="872"/>
      <c r="AC226" s="872"/>
      <c r="AD226" s="872"/>
      <c r="AE226" s="872"/>
      <c r="AF226" s="872"/>
      <c r="AG226" s="872"/>
      <c r="AH226" s="872"/>
      <c r="AI226" s="872"/>
      <c r="AJ226" s="872"/>
      <c r="AK226" s="872"/>
      <c r="AL226" s="872"/>
      <c r="AM226" s="872"/>
      <c r="AN226" s="872"/>
      <c r="AO226" s="872"/>
      <c r="AP226" s="872"/>
      <c r="AQ226" s="872"/>
      <c r="AR226" s="872"/>
      <c r="AS226" s="954"/>
      <c r="AT226" s="19"/>
      <c r="AU226" s="19"/>
    </row>
    <row r="227" spans="3:47" ht="21.25" customHeight="1" x14ac:dyDescent="0.3">
      <c r="C227" s="162"/>
      <c r="D227" s="152"/>
      <c r="E227" s="871"/>
      <c r="F227" s="872"/>
      <c r="G227" s="872"/>
      <c r="H227" s="872"/>
      <c r="I227" s="872"/>
      <c r="J227" s="872"/>
      <c r="K227" s="872"/>
      <c r="L227" s="872"/>
      <c r="M227" s="872"/>
      <c r="N227" s="872"/>
      <c r="O227" s="872"/>
      <c r="P227" s="872"/>
      <c r="Q227" s="872"/>
      <c r="R227" s="872"/>
      <c r="S227" s="872"/>
      <c r="T227" s="872"/>
      <c r="U227" s="872"/>
      <c r="V227" s="872"/>
      <c r="W227" s="872"/>
      <c r="X227" s="872"/>
      <c r="Y227" s="872"/>
      <c r="Z227" s="872"/>
      <c r="AA227" s="872"/>
      <c r="AB227" s="872"/>
      <c r="AC227" s="872"/>
      <c r="AD227" s="872"/>
      <c r="AE227" s="872"/>
      <c r="AF227" s="872"/>
      <c r="AG227" s="872"/>
      <c r="AH227" s="872"/>
      <c r="AI227" s="872"/>
      <c r="AJ227" s="872"/>
      <c r="AK227" s="872"/>
      <c r="AL227" s="872"/>
      <c r="AM227" s="872"/>
      <c r="AN227" s="872"/>
      <c r="AO227" s="872"/>
      <c r="AP227" s="872"/>
      <c r="AQ227" s="872"/>
      <c r="AR227" s="872"/>
      <c r="AS227" s="954"/>
      <c r="AT227" s="19"/>
      <c r="AU227" s="19"/>
    </row>
    <row r="228" spans="3:47" ht="21.25" customHeight="1" x14ac:dyDescent="0.3">
      <c r="C228" s="162"/>
      <c r="D228" s="152"/>
      <c r="E228" s="871"/>
      <c r="F228" s="872"/>
      <c r="G228" s="872"/>
      <c r="H228" s="872"/>
      <c r="I228" s="872"/>
      <c r="J228" s="872"/>
      <c r="K228" s="872"/>
      <c r="L228" s="872"/>
      <c r="M228" s="872"/>
      <c r="N228" s="872"/>
      <c r="O228" s="872"/>
      <c r="P228" s="872"/>
      <c r="Q228" s="872"/>
      <c r="R228" s="872"/>
      <c r="S228" s="872"/>
      <c r="T228" s="872"/>
      <c r="U228" s="872"/>
      <c r="V228" s="872"/>
      <c r="W228" s="872"/>
      <c r="X228" s="872"/>
      <c r="Y228" s="872"/>
      <c r="Z228" s="872"/>
      <c r="AA228" s="872"/>
      <c r="AB228" s="872"/>
      <c r="AC228" s="872"/>
      <c r="AD228" s="872"/>
      <c r="AE228" s="872"/>
      <c r="AF228" s="872"/>
      <c r="AG228" s="872"/>
      <c r="AH228" s="872"/>
      <c r="AI228" s="872"/>
      <c r="AJ228" s="872"/>
      <c r="AK228" s="872"/>
      <c r="AL228" s="872"/>
      <c r="AM228" s="872"/>
      <c r="AN228" s="872"/>
      <c r="AO228" s="872"/>
      <c r="AP228" s="872"/>
      <c r="AQ228" s="872"/>
      <c r="AR228" s="872"/>
      <c r="AS228" s="954"/>
      <c r="AT228" s="19"/>
      <c r="AU228" s="19"/>
    </row>
    <row r="229" spans="3:47" ht="21.25" customHeight="1" x14ac:dyDescent="0.3">
      <c r="C229" s="162"/>
      <c r="D229" s="153"/>
      <c r="E229" s="955"/>
      <c r="F229" s="956"/>
      <c r="G229" s="956"/>
      <c r="H229" s="956"/>
      <c r="I229" s="956"/>
      <c r="J229" s="956"/>
      <c r="K229" s="956"/>
      <c r="L229" s="956"/>
      <c r="M229" s="956"/>
      <c r="N229" s="956"/>
      <c r="O229" s="956"/>
      <c r="P229" s="956"/>
      <c r="Q229" s="956"/>
      <c r="R229" s="956"/>
      <c r="S229" s="956"/>
      <c r="T229" s="956"/>
      <c r="U229" s="956"/>
      <c r="V229" s="956"/>
      <c r="W229" s="956"/>
      <c r="X229" s="956"/>
      <c r="Y229" s="956"/>
      <c r="Z229" s="956"/>
      <c r="AA229" s="956"/>
      <c r="AB229" s="956"/>
      <c r="AC229" s="956"/>
      <c r="AD229" s="956"/>
      <c r="AE229" s="956"/>
      <c r="AF229" s="956"/>
      <c r="AG229" s="956"/>
      <c r="AH229" s="956"/>
      <c r="AI229" s="956"/>
      <c r="AJ229" s="956"/>
      <c r="AK229" s="956"/>
      <c r="AL229" s="956"/>
      <c r="AM229" s="956"/>
      <c r="AN229" s="956"/>
      <c r="AO229" s="956"/>
      <c r="AP229" s="956"/>
      <c r="AQ229" s="956"/>
      <c r="AR229" s="956"/>
      <c r="AS229" s="957"/>
      <c r="AT229" s="19"/>
      <c r="AU229" s="19"/>
    </row>
    <row r="230" spans="3:47" ht="21.25" customHeight="1" x14ac:dyDescent="0.3">
      <c r="C230" s="162"/>
      <c r="D230" s="15"/>
      <c r="E230" s="15"/>
      <c r="F230" s="16"/>
      <c r="G230" s="16"/>
      <c r="H230" s="16"/>
      <c r="I230" s="16"/>
      <c r="J230" s="16"/>
      <c r="K230" s="16"/>
      <c r="L230" s="16"/>
      <c r="M230" s="16"/>
      <c r="N230" s="16"/>
      <c r="O230" s="17"/>
      <c r="P230" s="17"/>
      <c r="Q230" s="17"/>
      <c r="R230" s="17"/>
      <c r="S230" s="17"/>
      <c r="T230" s="17"/>
      <c r="U230" s="17"/>
      <c r="V230" s="18"/>
      <c r="W230" s="154"/>
      <c r="X230" s="154"/>
      <c r="Y230" s="154"/>
      <c r="Z230" s="154"/>
      <c r="AA230" s="154"/>
      <c r="AB230" s="154"/>
      <c r="AC230" s="154"/>
      <c r="AD230" s="154"/>
      <c r="AE230" s="154"/>
      <c r="AF230" s="154"/>
      <c r="AG230" s="154"/>
      <c r="AH230" s="154"/>
      <c r="AI230" s="154"/>
      <c r="AJ230" s="154"/>
      <c r="AK230" s="154"/>
      <c r="AL230" s="154"/>
      <c r="AM230" s="154"/>
      <c r="AN230" s="154"/>
      <c r="AO230" s="154"/>
      <c r="AP230" s="154"/>
      <c r="AQ230" s="154"/>
      <c r="AR230" s="154"/>
      <c r="AS230" s="164"/>
      <c r="AT230" s="19"/>
      <c r="AU230" s="19"/>
    </row>
    <row r="231" spans="3:47" ht="21.25" customHeight="1" x14ac:dyDescent="0.3">
      <c r="C231" s="162"/>
      <c r="D231" s="146" t="s">
        <v>170</v>
      </c>
      <c r="E231" s="147"/>
      <c r="F231" s="148"/>
      <c r="G231" s="148"/>
      <c r="H231" s="148"/>
      <c r="I231" s="148"/>
      <c r="J231" s="148"/>
      <c r="K231" s="148"/>
      <c r="L231" s="148"/>
      <c r="M231" s="148"/>
      <c r="N231" s="148"/>
      <c r="O231" s="149"/>
      <c r="P231" s="149"/>
      <c r="Q231" s="149"/>
      <c r="R231" s="149"/>
      <c r="S231" s="149"/>
      <c r="T231" s="149"/>
      <c r="U231" s="149"/>
      <c r="V231" s="150"/>
      <c r="W231" s="151"/>
      <c r="X231" s="151"/>
      <c r="Y231" s="151"/>
      <c r="Z231" s="151"/>
      <c r="AA231" s="151"/>
      <c r="AB231" s="151"/>
      <c r="AC231" s="151"/>
      <c r="AD231" s="151"/>
      <c r="AE231" s="151"/>
      <c r="AF231" s="151"/>
      <c r="AG231" s="151"/>
      <c r="AH231" s="151"/>
      <c r="AI231" s="151"/>
      <c r="AJ231" s="151"/>
      <c r="AK231" s="151"/>
      <c r="AL231" s="151"/>
      <c r="AM231" s="151"/>
      <c r="AN231" s="151"/>
      <c r="AO231" s="151"/>
      <c r="AP231" s="151"/>
      <c r="AQ231" s="151"/>
      <c r="AR231" s="151"/>
      <c r="AS231" s="163"/>
      <c r="AT231" s="19"/>
      <c r="AU231" s="19"/>
    </row>
    <row r="232" spans="3:47" ht="21.25" customHeight="1" x14ac:dyDescent="0.3">
      <c r="C232" s="162"/>
      <c r="D232" s="152"/>
      <c r="E232" s="958"/>
      <c r="F232" s="869"/>
      <c r="G232" s="869"/>
      <c r="H232" s="869"/>
      <c r="I232" s="869"/>
      <c r="J232" s="869"/>
      <c r="K232" s="869"/>
      <c r="L232" s="869"/>
      <c r="M232" s="869"/>
      <c r="N232" s="869"/>
      <c r="O232" s="869"/>
      <c r="P232" s="869"/>
      <c r="Q232" s="869"/>
      <c r="R232" s="869"/>
      <c r="S232" s="869"/>
      <c r="T232" s="869"/>
      <c r="U232" s="869"/>
      <c r="V232" s="869"/>
      <c r="W232" s="869"/>
      <c r="X232" s="869"/>
      <c r="Y232" s="869"/>
      <c r="Z232" s="869"/>
      <c r="AA232" s="869"/>
      <c r="AB232" s="869"/>
      <c r="AC232" s="869"/>
      <c r="AD232" s="869"/>
      <c r="AE232" s="869"/>
      <c r="AF232" s="869"/>
      <c r="AG232" s="869"/>
      <c r="AH232" s="869"/>
      <c r="AI232" s="869"/>
      <c r="AJ232" s="869"/>
      <c r="AK232" s="869"/>
      <c r="AL232" s="869"/>
      <c r="AM232" s="869"/>
      <c r="AN232" s="869"/>
      <c r="AO232" s="869"/>
      <c r="AP232" s="869"/>
      <c r="AQ232" s="869"/>
      <c r="AR232" s="869"/>
      <c r="AS232" s="953"/>
      <c r="AT232" s="19"/>
      <c r="AU232" s="19"/>
    </row>
    <row r="233" spans="3:47" ht="21.25" customHeight="1" x14ac:dyDescent="0.3">
      <c r="C233" s="162"/>
      <c r="D233" s="152"/>
      <c r="E233" s="871"/>
      <c r="F233" s="872"/>
      <c r="G233" s="872"/>
      <c r="H233" s="872"/>
      <c r="I233" s="872"/>
      <c r="J233" s="872"/>
      <c r="K233" s="872"/>
      <c r="L233" s="872"/>
      <c r="M233" s="872"/>
      <c r="N233" s="872"/>
      <c r="O233" s="872"/>
      <c r="P233" s="872"/>
      <c r="Q233" s="872"/>
      <c r="R233" s="872"/>
      <c r="S233" s="872"/>
      <c r="T233" s="872"/>
      <c r="U233" s="872"/>
      <c r="V233" s="872"/>
      <c r="W233" s="872"/>
      <c r="X233" s="872"/>
      <c r="Y233" s="872"/>
      <c r="Z233" s="872"/>
      <c r="AA233" s="872"/>
      <c r="AB233" s="872"/>
      <c r="AC233" s="872"/>
      <c r="AD233" s="872"/>
      <c r="AE233" s="872"/>
      <c r="AF233" s="872"/>
      <c r="AG233" s="872"/>
      <c r="AH233" s="872"/>
      <c r="AI233" s="872"/>
      <c r="AJ233" s="872"/>
      <c r="AK233" s="872"/>
      <c r="AL233" s="872"/>
      <c r="AM233" s="872"/>
      <c r="AN233" s="872"/>
      <c r="AO233" s="872"/>
      <c r="AP233" s="872"/>
      <c r="AQ233" s="872"/>
      <c r="AR233" s="872"/>
      <c r="AS233" s="954"/>
      <c r="AT233" s="19"/>
      <c r="AU233" s="19"/>
    </row>
    <row r="234" spans="3:47" ht="21.25" customHeight="1" thickBot="1" x14ac:dyDescent="0.35">
      <c r="C234" s="165"/>
      <c r="D234" s="166"/>
      <c r="E234" s="959"/>
      <c r="F234" s="960"/>
      <c r="G234" s="960"/>
      <c r="H234" s="960"/>
      <c r="I234" s="960"/>
      <c r="J234" s="960"/>
      <c r="K234" s="960"/>
      <c r="L234" s="960"/>
      <c r="M234" s="960"/>
      <c r="N234" s="960"/>
      <c r="O234" s="960"/>
      <c r="P234" s="960"/>
      <c r="Q234" s="960"/>
      <c r="R234" s="960"/>
      <c r="S234" s="960"/>
      <c r="T234" s="960"/>
      <c r="U234" s="960"/>
      <c r="V234" s="960"/>
      <c r="W234" s="960"/>
      <c r="X234" s="960"/>
      <c r="Y234" s="960"/>
      <c r="Z234" s="960"/>
      <c r="AA234" s="960"/>
      <c r="AB234" s="960"/>
      <c r="AC234" s="960"/>
      <c r="AD234" s="960"/>
      <c r="AE234" s="960"/>
      <c r="AF234" s="960"/>
      <c r="AG234" s="960"/>
      <c r="AH234" s="960"/>
      <c r="AI234" s="960"/>
      <c r="AJ234" s="960"/>
      <c r="AK234" s="960"/>
      <c r="AL234" s="960"/>
      <c r="AM234" s="960"/>
      <c r="AN234" s="960"/>
      <c r="AO234" s="960"/>
      <c r="AP234" s="960"/>
      <c r="AQ234" s="960"/>
      <c r="AR234" s="960"/>
      <c r="AS234" s="961"/>
      <c r="AT234" s="19"/>
      <c r="AU234" s="19"/>
    </row>
    <row r="235" spans="3:47" ht="21.25" customHeight="1" x14ac:dyDescent="0.3">
      <c r="C235" s="15"/>
      <c r="D235" s="15"/>
      <c r="E235" s="15"/>
      <c r="F235" s="16"/>
      <c r="G235" s="16"/>
      <c r="H235" s="16"/>
      <c r="I235" s="16"/>
      <c r="J235" s="16"/>
      <c r="K235" s="16"/>
      <c r="L235" s="16"/>
      <c r="M235" s="16"/>
      <c r="N235" s="16"/>
      <c r="O235" s="17"/>
      <c r="P235" s="17"/>
      <c r="Q235" s="17"/>
      <c r="R235" s="17"/>
      <c r="S235" s="17"/>
      <c r="T235" s="17"/>
      <c r="U235" s="17"/>
      <c r="V235" s="18"/>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row>
    <row r="236" spans="3:47" ht="21.25" hidden="1" customHeight="1" x14ac:dyDescent="0.3">
      <c r="C236" s="155" t="s">
        <v>813</v>
      </c>
      <c r="D236" s="156"/>
      <c r="E236" s="156"/>
      <c r="F236" s="157"/>
      <c r="G236" s="157"/>
      <c r="H236" s="157"/>
      <c r="I236" s="157"/>
      <c r="J236" s="157"/>
      <c r="K236" s="157"/>
      <c r="L236" s="157"/>
      <c r="M236" s="157"/>
      <c r="N236" s="157"/>
      <c r="O236" s="158"/>
      <c r="P236" s="158"/>
      <c r="Q236" s="158"/>
      <c r="R236" s="158"/>
      <c r="S236" s="158"/>
      <c r="T236" s="158"/>
      <c r="U236" s="158"/>
      <c r="V236" s="159"/>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1"/>
      <c r="AT236" s="19"/>
      <c r="AU236" s="19"/>
    </row>
    <row r="237" spans="3:47" ht="21.25" hidden="1" customHeight="1" x14ac:dyDescent="0.3">
      <c r="C237" s="162"/>
      <c r="D237" s="146" t="s">
        <v>165</v>
      </c>
      <c r="E237" s="147"/>
      <c r="F237" s="148"/>
      <c r="G237" s="148"/>
      <c r="H237" s="148"/>
      <c r="I237" s="148"/>
      <c r="J237" s="148"/>
      <c r="K237" s="148"/>
      <c r="L237" s="148"/>
      <c r="M237" s="148"/>
      <c r="N237" s="148"/>
      <c r="O237" s="149"/>
      <c r="P237" s="149"/>
      <c r="Q237" s="149"/>
      <c r="R237" s="149"/>
      <c r="S237" s="149"/>
      <c r="T237" s="149"/>
      <c r="U237" s="149"/>
      <c r="V237" s="150"/>
      <c r="W237" s="151"/>
      <c r="X237" s="151"/>
      <c r="Y237" s="151"/>
      <c r="Z237" s="151"/>
      <c r="AA237" s="151"/>
      <c r="AB237" s="151"/>
      <c r="AC237" s="151"/>
      <c r="AD237" s="151"/>
      <c r="AE237" s="151"/>
      <c r="AF237" s="151"/>
      <c r="AG237" s="151"/>
      <c r="AH237" s="151"/>
      <c r="AI237" s="151"/>
      <c r="AJ237" s="151"/>
      <c r="AK237" s="151"/>
      <c r="AL237" s="151"/>
      <c r="AM237" s="151"/>
      <c r="AN237" s="151"/>
      <c r="AO237" s="151"/>
      <c r="AP237" s="151"/>
      <c r="AQ237" s="151"/>
      <c r="AR237" s="151"/>
      <c r="AS237" s="163"/>
      <c r="AT237" s="19"/>
      <c r="AU237" s="19"/>
    </row>
    <row r="238" spans="3:47" ht="21.25" hidden="1" customHeight="1" x14ac:dyDescent="0.3">
      <c r="C238" s="162"/>
      <c r="D238" s="152"/>
      <c r="E238" s="936" t="s">
        <v>166</v>
      </c>
      <c r="F238" s="936"/>
      <c r="G238" s="936"/>
      <c r="H238" s="936"/>
      <c r="I238" s="936"/>
      <c r="J238" s="936"/>
      <c r="K238" s="936"/>
      <c r="L238" s="936"/>
      <c r="M238" s="936"/>
      <c r="N238" s="936"/>
      <c r="O238" s="936"/>
      <c r="P238" s="936" t="s">
        <v>167</v>
      </c>
      <c r="Q238" s="936"/>
      <c r="R238" s="936"/>
      <c r="S238" s="936"/>
      <c r="T238" s="936"/>
      <c r="U238" s="936"/>
      <c r="V238" s="936"/>
      <c r="W238" s="936"/>
      <c r="X238" s="936"/>
      <c r="Y238" s="936"/>
      <c r="Z238" s="936"/>
      <c r="AA238" s="936"/>
      <c r="AB238" s="936"/>
      <c r="AC238" s="936"/>
      <c r="AD238" s="936"/>
      <c r="AE238" s="937" t="s">
        <v>168</v>
      </c>
      <c r="AF238" s="937"/>
      <c r="AG238" s="937"/>
      <c r="AH238" s="937"/>
      <c r="AI238" s="937"/>
      <c r="AJ238" s="937"/>
      <c r="AK238" s="937"/>
      <c r="AL238" s="937"/>
      <c r="AM238" s="937"/>
      <c r="AN238" s="937"/>
      <c r="AO238" s="937"/>
      <c r="AP238" s="937"/>
      <c r="AQ238" s="937"/>
      <c r="AR238" s="937"/>
      <c r="AS238" s="938"/>
      <c r="AT238" s="19"/>
      <c r="AU238" s="19"/>
    </row>
    <row r="239" spans="3:47" ht="21.25" hidden="1" customHeight="1" x14ac:dyDescent="0.3">
      <c r="C239" s="162"/>
      <c r="D239" s="152"/>
      <c r="E239" s="962"/>
      <c r="F239" s="962"/>
      <c r="G239" s="962"/>
      <c r="H239" s="962"/>
      <c r="I239" s="962"/>
      <c r="J239" s="962"/>
      <c r="K239" s="962"/>
      <c r="L239" s="962"/>
      <c r="M239" s="962"/>
      <c r="N239" s="962"/>
      <c r="O239" s="962"/>
      <c r="P239" s="962"/>
      <c r="Q239" s="962"/>
      <c r="R239" s="962"/>
      <c r="S239" s="962"/>
      <c r="T239" s="962"/>
      <c r="U239" s="962"/>
      <c r="V239" s="962"/>
      <c r="W239" s="962"/>
      <c r="X239" s="962"/>
      <c r="Y239" s="962"/>
      <c r="Z239" s="962"/>
      <c r="AA239" s="962"/>
      <c r="AB239" s="962"/>
      <c r="AC239" s="962"/>
      <c r="AD239" s="962"/>
      <c r="AE239" s="962"/>
      <c r="AF239" s="962"/>
      <c r="AG239" s="962"/>
      <c r="AH239" s="962"/>
      <c r="AI239" s="962"/>
      <c r="AJ239" s="962"/>
      <c r="AK239" s="962"/>
      <c r="AL239" s="962"/>
      <c r="AM239" s="962"/>
      <c r="AN239" s="962"/>
      <c r="AO239" s="962"/>
      <c r="AP239" s="962"/>
      <c r="AQ239" s="962"/>
      <c r="AR239" s="962"/>
      <c r="AS239" s="963"/>
      <c r="AT239" s="19"/>
      <c r="AU239" s="19"/>
    </row>
    <row r="240" spans="3:47" ht="21.25" hidden="1" customHeight="1" x14ac:dyDescent="0.3">
      <c r="C240" s="162"/>
      <c r="D240" s="152"/>
      <c r="E240" s="962"/>
      <c r="F240" s="962"/>
      <c r="G240" s="962"/>
      <c r="H240" s="962"/>
      <c r="I240" s="962"/>
      <c r="J240" s="962"/>
      <c r="K240" s="962"/>
      <c r="L240" s="962"/>
      <c r="M240" s="962"/>
      <c r="N240" s="962"/>
      <c r="O240" s="962"/>
      <c r="P240" s="962"/>
      <c r="Q240" s="962"/>
      <c r="R240" s="962"/>
      <c r="S240" s="962"/>
      <c r="T240" s="962"/>
      <c r="U240" s="962"/>
      <c r="V240" s="962"/>
      <c r="W240" s="962"/>
      <c r="X240" s="962"/>
      <c r="Y240" s="962"/>
      <c r="Z240" s="962"/>
      <c r="AA240" s="962"/>
      <c r="AB240" s="962"/>
      <c r="AC240" s="962"/>
      <c r="AD240" s="962"/>
      <c r="AE240" s="962"/>
      <c r="AF240" s="962"/>
      <c r="AG240" s="962"/>
      <c r="AH240" s="962"/>
      <c r="AI240" s="962"/>
      <c r="AJ240" s="962"/>
      <c r="AK240" s="962"/>
      <c r="AL240" s="962"/>
      <c r="AM240" s="962"/>
      <c r="AN240" s="962"/>
      <c r="AO240" s="962"/>
      <c r="AP240" s="962"/>
      <c r="AQ240" s="962"/>
      <c r="AR240" s="962"/>
      <c r="AS240" s="963"/>
      <c r="AT240" s="19"/>
      <c r="AU240" s="19"/>
    </row>
    <row r="241" spans="1:47" ht="21.25" hidden="1" customHeight="1" x14ac:dyDescent="0.3">
      <c r="C241" s="162"/>
      <c r="D241" s="152"/>
      <c r="E241" s="962"/>
      <c r="F241" s="962"/>
      <c r="G241" s="962"/>
      <c r="H241" s="962"/>
      <c r="I241" s="962"/>
      <c r="J241" s="962"/>
      <c r="K241" s="962"/>
      <c r="L241" s="962"/>
      <c r="M241" s="962"/>
      <c r="N241" s="962"/>
      <c r="O241" s="962"/>
      <c r="P241" s="962"/>
      <c r="Q241" s="962"/>
      <c r="R241" s="962"/>
      <c r="S241" s="962"/>
      <c r="T241" s="962"/>
      <c r="U241" s="962"/>
      <c r="V241" s="962"/>
      <c r="W241" s="962"/>
      <c r="X241" s="962"/>
      <c r="Y241" s="962"/>
      <c r="Z241" s="962"/>
      <c r="AA241" s="962"/>
      <c r="AB241" s="962"/>
      <c r="AC241" s="962"/>
      <c r="AD241" s="962"/>
      <c r="AE241" s="962"/>
      <c r="AF241" s="962"/>
      <c r="AG241" s="962"/>
      <c r="AH241" s="962"/>
      <c r="AI241" s="962"/>
      <c r="AJ241" s="962"/>
      <c r="AK241" s="962"/>
      <c r="AL241" s="962"/>
      <c r="AM241" s="962"/>
      <c r="AN241" s="962"/>
      <c r="AO241" s="962"/>
      <c r="AP241" s="962"/>
      <c r="AQ241" s="962"/>
      <c r="AR241" s="962"/>
      <c r="AS241" s="963"/>
      <c r="AT241" s="19"/>
      <c r="AU241" s="19"/>
    </row>
    <row r="242" spans="1:47" ht="21.25" hidden="1" customHeight="1" x14ac:dyDescent="0.3">
      <c r="C242" s="162"/>
      <c r="D242" s="153"/>
      <c r="E242" s="962"/>
      <c r="F242" s="962"/>
      <c r="G242" s="962"/>
      <c r="H242" s="962"/>
      <c r="I242" s="962"/>
      <c r="J242" s="962"/>
      <c r="K242" s="962"/>
      <c r="L242" s="962"/>
      <c r="M242" s="962"/>
      <c r="N242" s="962"/>
      <c r="O242" s="962"/>
      <c r="P242" s="962"/>
      <c r="Q242" s="962"/>
      <c r="R242" s="962"/>
      <c r="S242" s="962"/>
      <c r="T242" s="962"/>
      <c r="U242" s="962"/>
      <c r="V242" s="962"/>
      <c r="W242" s="962"/>
      <c r="X242" s="962"/>
      <c r="Y242" s="962"/>
      <c r="Z242" s="962"/>
      <c r="AA242" s="962"/>
      <c r="AB242" s="962"/>
      <c r="AC242" s="962"/>
      <c r="AD242" s="962"/>
      <c r="AE242" s="962"/>
      <c r="AF242" s="962"/>
      <c r="AG242" s="962"/>
      <c r="AH242" s="962"/>
      <c r="AI242" s="962"/>
      <c r="AJ242" s="962"/>
      <c r="AK242" s="962"/>
      <c r="AL242" s="962"/>
      <c r="AM242" s="962"/>
      <c r="AN242" s="962"/>
      <c r="AO242" s="962"/>
      <c r="AP242" s="962"/>
      <c r="AQ242" s="962"/>
      <c r="AR242" s="962"/>
      <c r="AS242" s="963"/>
      <c r="AT242" s="19"/>
      <c r="AU242" s="19"/>
    </row>
    <row r="243" spans="1:47" ht="21.25" hidden="1" customHeight="1" x14ac:dyDescent="0.3">
      <c r="C243" s="162"/>
      <c r="D243" s="15"/>
      <c r="E243" s="15"/>
      <c r="F243" s="16"/>
      <c r="G243" s="16"/>
      <c r="H243" s="16"/>
      <c r="I243" s="16"/>
      <c r="J243" s="16"/>
      <c r="K243" s="16"/>
      <c r="L243" s="16"/>
      <c r="M243" s="16"/>
      <c r="N243" s="16"/>
      <c r="O243" s="17"/>
      <c r="P243" s="17"/>
      <c r="Q243" s="17"/>
      <c r="R243" s="17"/>
      <c r="S243" s="17"/>
      <c r="T243" s="17"/>
      <c r="U243" s="17"/>
      <c r="V243" s="18"/>
      <c r="W243" s="154"/>
      <c r="X243" s="154"/>
      <c r="Y243" s="154"/>
      <c r="Z243" s="154"/>
      <c r="AA243" s="154"/>
      <c r="AB243" s="154"/>
      <c r="AC243" s="154"/>
      <c r="AD243" s="154"/>
      <c r="AE243" s="154"/>
      <c r="AF243" s="154"/>
      <c r="AG243" s="154"/>
      <c r="AH243" s="154"/>
      <c r="AI243" s="154"/>
      <c r="AJ243" s="154"/>
      <c r="AK243" s="154"/>
      <c r="AL243" s="154"/>
      <c r="AM243" s="154"/>
      <c r="AN243" s="154"/>
      <c r="AO243" s="154"/>
      <c r="AP243" s="154"/>
      <c r="AQ243" s="154"/>
      <c r="AR243" s="154"/>
      <c r="AS243" s="164"/>
      <c r="AT243" s="19"/>
      <c r="AU243" s="19"/>
    </row>
    <row r="244" spans="1:47" ht="21.25" hidden="1" customHeight="1" x14ac:dyDescent="0.3">
      <c r="C244" s="162"/>
      <c r="D244" s="146" t="s">
        <v>169</v>
      </c>
      <c r="E244" s="147"/>
      <c r="F244" s="148"/>
      <c r="G244" s="148"/>
      <c r="H244" s="148"/>
      <c r="I244" s="148"/>
      <c r="J244" s="148"/>
      <c r="K244" s="148"/>
      <c r="L244" s="148"/>
      <c r="M244" s="148"/>
      <c r="N244" s="148"/>
      <c r="O244" s="149"/>
      <c r="P244" s="149"/>
      <c r="Q244" s="149"/>
      <c r="R244" s="149"/>
      <c r="S244" s="149"/>
      <c r="T244" s="149"/>
      <c r="U244" s="149"/>
      <c r="V244" s="150"/>
      <c r="W244" s="151"/>
      <c r="X244" s="151"/>
      <c r="Y244" s="151"/>
      <c r="Z244" s="151"/>
      <c r="AA244" s="151"/>
      <c r="AB244" s="151"/>
      <c r="AC244" s="151"/>
      <c r="AD244" s="151"/>
      <c r="AE244" s="151"/>
      <c r="AF244" s="151"/>
      <c r="AG244" s="151"/>
      <c r="AH244" s="151"/>
      <c r="AI244" s="151"/>
      <c r="AJ244" s="151"/>
      <c r="AK244" s="151"/>
      <c r="AL244" s="151"/>
      <c r="AM244" s="151"/>
      <c r="AN244" s="151"/>
      <c r="AO244" s="151"/>
      <c r="AP244" s="151"/>
      <c r="AQ244" s="151"/>
      <c r="AR244" s="151"/>
      <c r="AS244" s="163"/>
      <c r="AT244" s="19"/>
      <c r="AU244" s="19"/>
    </row>
    <row r="245" spans="1:47" ht="21.25" hidden="1" customHeight="1" x14ac:dyDescent="0.3">
      <c r="C245" s="162"/>
      <c r="D245" s="152"/>
      <c r="E245" s="868"/>
      <c r="F245" s="869"/>
      <c r="G245" s="869"/>
      <c r="H245" s="869"/>
      <c r="I245" s="869"/>
      <c r="J245" s="869"/>
      <c r="K245" s="869"/>
      <c r="L245" s="869"/>
      <c r="M245" s="869"/>
      <c r="N245" s="869"/>
      <c r="O245" s="869"/>
      <c r="P245" s="869"/>
      <c r="Q245" s="869"/>
      <c r="R245" s="869"/>
      <c r="S245" s="869"/>
      <c r="T245" s="869"/>
      <c r="U245" s="869"/>
      <c r="V245" s="869"/>
      <c r="W245" s="869"/>
      <c r="X245" s="869"/>
      <c r="Y245" s="869"/>
      <c r="Z245" s="869"/>
      <c r="AA245" s="869"/>
      <c r="AB245" s="869"/>
      <c r="AC245" s="869"/>
      <c r="AD245" s="869"/>
      <c r="AE245" s="869"/>
      <c r="AF245" s="869"/>
      <c r="AG245" s="869"/>
      <c r="AH245" s="869"/>
      <c r="AI245" s="869"/>
      <c r="AJ245" s="869"/>
      <c r="AK245" s="869"/>
      <c r="AL245" s="869"/>
      <c r="AM245" s="869"/>
      <c r="AN245" s="869"/>
      <c r="AO245" s="869"/>
      <c r="AP245" s="869"/>
      <c r="AQ245" s="869"/>
      <c r="AR245" s="869"/>
      <c r="AS245" s="953"/>
      <c r="AT245" s="19"/>
      <c r="AU245" s="19"/>
    </row>
    <row r="246" spans="1:47" ht="21.25" hidden="1" customHeight="1" x14ac:dyDescent="0.3">
      <c r="C246" s="162"/>
      <c r="D246" s="152"/>
      <c r="E246" s="871"/>
      <c r="F246" s="872"/>
      <c r="G246" s="872"/>
      <c r="H246" s="872"/>
      <c r="I246" s="872"/>
      <c r="J246" s="872"/>
      <c r="K246" s="872"/>
      <c r="L246" s="872"/>
      <c r="M246" s="872"/>
      <c r="N246" s="872"/>
      <c r="O246" s="872"/>
      <c r="P246" s="872"/>
      <c r="Q246" s="872"/>
      <c r="R246" s="872"/>
      <c r="S246" s="872"/>
      <c r="T246" s="872"/>
      <c r="U246" s="872"/>
      <c r="V246" s="872"/>
      <c r="W246" s="872"/>
      <c r="X246" s="872"/>
      <c r="Y246" s="872"/>
      <c r="Z246" s="872"/>
      <c r="AA246" s="872"/>
      <c r="AB246" s="872"/>
      <c r="AC246" s="872"/>
      <c r="AD246" s="872"/>
      <c r="AE246" s="872"/>
      <c r="AF246" s="872"/>
      <c r="AG246" s="872"/>
      <c r="AH246" s="872"/>
      <c r="AI246" s="872"/>
      <c r="AJ246" s="872"/>
      <c r="AK246" s="872"/>
      <c r="AL246" s="872"/>
      <c r="AM246" s="872"/>
      <c r="AN246" s="872"/>
      <c r="AO246" s="872"/>
      <c r="AP246" s="872"/>
      <c r="AQ246" s="872"/>
      <c r="AR246" s="872"/>
      <c r="AS246" s="954"/>
      <c r="AT246" s="19"/>
      <c r="AU246" s="19"/>
    </row>
    <row r="247" spans="1:47" ht="21.25" hidden="1" customHeight="1" x14ac:dyDescent="0.3">
      <c r="C247" s="162"/>
      <c r="D247" s="152"/>
      <c r="E247" s="871"/>
      <c r="F247" s="872"/>
      <c r="G247" s="872"/>
      <c r="H247" s="872"/>
      <c r="I247" s="872"/>
      <c r="J247" s="872"/>
      <c r="K247" s="872"/>
      <c r="L247" s="872"/>
      <c r="M247" s="872"/>
      <c r="N247" s="872"/>
      <c r="O247" s="872"/>
      <c r="P247" s="872"/>
      <c r="Q247" s="872"/>
      <c r="R247" s="872"/>
      <c r="S247" s="872"/>
      <c r="T247" s="872"/>
      <c r="U247" s="872"/>
      <c r="V247" s="872"/>
      <c r="W247" s="872"/>
      <c r="X247" s="872"/>
      <c r="Y247" s="872"/>
      <c r="Z247" s="872"/>
      <c r="AA247" s="872"/>
      <c r="AB247" s="872"/>
      <c r="AC247" s="872"/>
      <c r="AD247" s="872"/>
      <c r="AE247" s="872"/>
      <c r="AF247" s="872"/>
      <c r="AG247" s="872"/>
      <c r="AH247" s="872"/>
      <c r="AI247" s="872"/>
      <c r="AJ247" s="872"/>
      <c r="AK247" s="872"/>
      <c r="AL247" s="872"/>
      <c r="AM247" s="872"/>
      <c r="AN247" s="872"/>
      <c r="AO247" s="872"/>
      <c r="AP247" s="872"/>
      <c r="AQ247" s="872"/>
      <c r="AR247" s="872"/>
      <c r="AS247" s="954"/>
      <c r="AT247" s="19"/>
      <c r="AU247" s="19"/>
    </row>
    <row r="248" spans="1:47" ht="21.25" hidden="1" customHeight="1" x14ac:dyDescent="0.3">
      <c r="C248" s="162"/>
      <c r="D248" s="152"/>
      <c r="E248" s="871"/>
      <c r="F248" s="872"/>
      <c r="G248" s="872"/>
      <c r="H248" s="872"/>
      <c r="I248" s="872"/>
      <c r="J248" s="872"/>
      <c r="K248" s="872"/>
      <c r="L248" s="872"/>
      <c r="M248" s="872"/>
      <c r="N248" s="872"/>
      <c r="O248" s="872"/>
      <c r="P248" s="872"/>
      <c r="Q248" s="872"/>
      <c r="R248" s="872"/>
      <c r="S248" s="872"/>
      <c r="T248" s="872"/>
      <c r="U248" s="872"/>
      <c r="V248" s="872"/>
      <c r="W248" s="872"/>
      <c r="X248" s="872"/>
      <c r="Y248" s="872"/>
      <c r="Z248" s="872"/>
      <c r="AA248" s="872"/>
      <c r="AB248" s="872"/>
      <c r="AC248" s="872"/>
      <c r="AD248" s="872"/>
      <c r="AE248" s="872"/>
      <c r="AF248" s="872"/>
      <c r="AG248" s="872"/>
      <c r="AH248" s="872"/>
      <c r="AI248" s="872"/>
      <c r="AJ248" s="872"/>
      <c r="AK248" s="872"/>
      <c r="AL248" s="872"/>
      <c r="AM248" s="872"/>
      <c r="AN248" s="872"/>
      <c r="AO248" s="872"/>
      <c r="AP248" s="872"/>
      <c r="AQ248" s="872"/>
      <c r="AR248" s="872"/>
      <c r="AS248" s="954"/>
      <c r="AT248" s="19"/>
      <c r="AU248" s="19"/>
    </row>
    <row r="249" spans="1:47" ht="21.25" hidden="1" customHeight="1" x14ac:dyDescent="0.3">
      <c r="C249" s="162"/>
      <c r="D249" s="153"/>
      <c r="E249" s="955"/>
      <c r="F249" s="956"/>
      <c r="G249" s="956"/>
      <c r="H249" s="956"/>
      <c r="I249" s="956"/>
      <c r="J249" s="956"/>
      <c r="K249" s="956"/>
      <c r="L249" s="956"/>
      <c r="M249" s="956"/>
      <c r="N249" s="956"/>
      <c r="O249" s="956"/>
      <c r="P249" s="956"/>
      <c r="Q249" s="956"/>
      <c r="R249" s="956"/>
      <c r="S249" s="956"/>
      <c r="T249" s="956"/>
      <c r="U249" s="956"/>
      <c r="V249" s="956"/>
      <c r="W249" s="956"/>
      <c r="X249" s="956"/>
      <c r="Y249" s="956"/>
      <c r="Z249" s="956"/>
      <c r="AA249" s="956"/>
      <c r="AB249" s="956"/>
      <c r="AC249" s="956"/>
      <c r="AD249" s="956"/>
      <c r="AE249" s="956"/>
      <c r="AF249" s="956"/>
      <c r="AG249" s="956"/>
      <c r="AH249" s="956"/>
      <c r="AI249" s="956"/>
      <c r="AJ249" s="956"/>
      <c r="AK249" s="956"/>
      <c r="AL249" s="956"/>
      <c r="AM249" s="956"/>
      <c r="AN249" s="956"/>
      <c r="AO249" s="956"/>
      <c r="AP249" s="956"/>
      <c r="AQ249" s="956"/>
      <c r="AR249" s="956"/>
      <c r="AS249" s="957"/>
      <c r="AT249" s="19"/>
      <c r="AU249" s="19"/>
    </row>
    <row r="250" spans="1:47" ht="21.25" hidden="1" customHeight="1" x14ac:dyDescent="0.3">
      <c r="C250" s="162"/>
      <c r="D250" s="15"/>
      <c r="E250" s="15"/>
      <c r="F250" s="16"/>
      <c r="G250" s="16"/>
      <c r="H250" s="16"/>
      <c r="I250" s="16"/>
      <c r="J250" s="16"/>
      <c r="K250" s="16"/>
      <c r="L250" s="16"/>
      <c r="M250" s="16"/>
      <c r="N250" s="16"/>
      <c r="O250" s="17"/>
      <c r="P250" s="17"/>
      <c r="Q250" s="17"/>
      <c r="R250" s="17"/>
      <c r="S250" s="17"/>
      <c r="T250" s="17"/>
      <c r="U250" s="17"/>
      <c r="V250" s="18"/>
      <c r="W250" s="154"/>
      <c r="X250" s="154"/>
      <c r="Y250" s="154"/>
      <c r="Z250" s="154"/>
      <c r="AA250" s="154"/>
      <c r="AB250" s="154"/>
      <c r="AC250" s="154"/>
      <c r="AD250" s="154"/>
      <c r="AE250" s="154"/>
      <c r="AF250" s="154"/>
      <c r="AG250" s="154"/>
      <c r="AH250" s="154"/>
      <c r="AI250" s="154"/>
      <c r="AJ250" s="154"/>
      <c r="AK250" s="154"/>
      <c r="AL250" s="154"/>
      <c r="AM250" s="154"/>
      <c r="AN250" s="154"/>
      <c r="AO250" s="154"/>
      <c r="AP250" s="154"/>
      <c r="AQ250" s="154"/>
      <c r="AR250" s="154"/>
      <c r="AS250" s="164"/>
      <c r="AT250" s="19"/>
      <c r="AU250" s="19"/>
    </row>
    <row r="251" spans="1:47" ht="21.25" hidden="1" customHeight="1" x14ac:dyDescent="0.3">
      <c r="C251" s="162"/>
      <c r="D251" s="146" t="s">
        <v>170</v>
      </c>
      <c r="E251" s="147"/>
      <c r="F251" s="148"/>
      <c r="G251" s="148"/>
      <c r="H251" s="148"/>
      <c r="I251" s="148"/>
      <c r="J251" s="148"/>
      <c r="K251" s="148"/>
      <c r="L251" s="148"/>
      <c r="M251" s="148"/>
      <c r="N251" s="148"/>
      <c r="O251" s="149"/>
      <c r="P251" s="149"/>
      <c r="Q251" s="149"/>
      <c r="R251" s="149"/>
      <c r="S251" s="149"/>
      <c r="T251" s="149"/>
      <c r="U251" s="149"/>
      <c r="V251" s="150"/>
      <c r="W251" s="151"/>
      <c r="X251" s="151"/>
      <c r="Y251" s="151"/>
      <c r="Z251" s="151"/>
      <c r="AA251" s="151"/>
      <c r="AB251" s="151"/>
      <c r="AC251" s="151"/>
      <c r="AD251" s="151"/>
      <c r="AE251" s="151"/>
      <c r="AF251" s="151"/>
      <c r="AG251" s="151"/>
      <c r="AH251" s="151"/>
      <c r="AI251" s="151"/>
      <c r="AJ251" s="151"/>
      <c r="AK251" s="151"/>
      <c r="AL251" s="151"/>
      <c r="AM251" s="151"/>
      <c r="AN251" s="151"/>
      <c r="AO251" s="151"/>
      <c r="AP251" s="151"/>
      <c r="AQ251" s="151"/>
      <c r="AR251" s="151"/>
      <c r="AS251" s="163"/>
      <c r="AT251" s="19"/>
      <c r="AU251" s="19"/>
    </row>
    <row r="252" spans="1:47" ht="21.25" hidden="1" customHeight="1" x14ac:dyDescent="0.3">
      <c r="C252" s="162"/>
      <c r="D252" s="152"/>
      <c r="E252" s="958"/>
      <c r="F252" s="869"/>
      <c r="G252" s="869"/>
      <c r="H252" s="869"/>
      <c r="I252" s="869"/>
      <c r="J252" s="869"/>
      <c r="K252" s="869"/>
      <c r="L252" s="869"/>
      <c r="M252" s="869"/>
      <c r="N252" s="869"/>
      <c r="O252" s="869"/>
      <c r="P252" s="869"/>
      <c r="Q252" s="869"/>
      <c r="R252" s="869"/>
      <c r="S252" s="869"/>
      <c r="T252" s="869"/>
      <c r="U252" s="869"/>
      <c r="V252" s="869"/>
      <c r="W252" s="869"/>
      <c r="X252" s="869"/>
      <c r="Y252" s="869"/>
      <c r="Z252" s="869"/>
      <c r="AA252" s="869"/>
      <c r="AB252" s="869"/>
      <c r="AC252" s="869"/>
      <c r="AD252" s="869"/>
      <c r="AE252" s="869"/>
      <c r="AF252" s="869"/>
      <c r="AG252" s="869"/>
      <c r="AH252" s="869"/>
      <c r="AI252" s="869"/>
      <c r="AJ252" s="869"/>
      <c r="AK252" s="869"/>
      <c r="AL252" s="869"/>
      <c r="AM252" s="869"/>
      <c r="AN252" s="869"/>
      <c r="AO252" s="869"/>
      <c r="AP252" s="869"/>
      <c r="AQ252" s="869"/>
      <c r="AR252" s="869"/>
      <c r="AS252" s="953"/>
      <c r="AT252" s="19"/>
      <c r="AU252" s="19"/>
    </row>
    <row r="253" spans="1:47" ht="21.25" hidden="1" customHeight="1" x14ac:dyDescent="0.3">
      <c r="C253" s="162"/>
      <c r="D253" s="152"/>
      <c r="E253" s="871"/>
      <c r="F253" s="872"/>
      <c r="G253" s="872"/>
      <c r="H253" s="872"/>
      <c r="I253" s="872"/>
      <c r="J253" s="872"/>
      <c r="K253" s="872"/>
      <c r="L253" s="872"/>
      <c r="M253" s="872"/>
      <c r="N253" s="872"/>
      <c r="O253" s="872"/>
      <c r="P253" s="872"/>
      <c r="Q253" s="872"/>
      <c r="R253" s="872"/>
      <c r="S253" s="872"/>
      <c r="T253" s="872"/>
      <c r="U253" s="872"/>
      <c r="V253" s="872"/>
      <c r="W253" s="872"/>
      <c r="X253" s="872"/>
      <c r="Y253" s="872"/>
      <c r="Z253" s="872"/>
      <c r="AA253" s="872"/>
      <c r="AB253" s="872"/>
      <c r="AC253" s="872"/>
      <c r="AD253" s="872"/>
      <c r="AE253" s="872"/>
      <c r="AF253" s="872"/>
      <c r="AG253" s="872"/>
      <c r="AH253" s="872"/>
      <c r="AI253" s="872"/>
      <c r="AJ253" s="872"/>
      <c r="AK253" s="872"/>
      <c r="AL253" s="872"/>
      <c r="AM253" s="872"/>
      <c r="AN253" s="872"/>
      <c r="AO253" s="872"/>
      <c r="AP253" s="872"/>
      <c r="AQ253" s="872"/>
      <c r="AR253" s="872"/>
      <c r="AS253" s="954"/>
      <c r="AT253" s="19"/>
      <c r="AU253" s="19"/>
    </row>
    <row r="254" spans="1:47" ht="21.25" hidden="1" customHeight="1" thickBot="1" x14ac:dyDescent="0.35">
      <c r="C254" s="165"/>
      <c r="D254" s="166"/>
      <c r="E254" s="959"/>
      <c r="F254" s="960"/>
      <c r="G254" s="960"/>
      <c r="H254" s="960"/>
      <c r="I254" s="960"/>
      <c r="J254" s="960"/>
      <c r="K254" s="960"/>
      <c r="L254" s="960"/>
      <c r="M254" s="960"/>
      <c r="N254" s="960"/>
      <c r="O254" s="960"/>
      <c r="P254" s="960"/>
      <c r="Q254" s="960"/>
      <c r="R254" s="960"/>
      <c r="S254" s="960"/>
      <c r="T254" s="960"/>
      <c r="U254" s="960"/>
      <c r="V254" s="960"/>
      <c r="W254" s="960"/>
      <c r="X254" s="960"/>
      <c r="Y254" s="960"/>
      <c r="Z254" s="960"/>
      <c r="AA254" s="960"/>
      <c r="AB254" s="960"/>
      <c r="AC254" s="960"/>
      <c r="AD254" s="960"/>
      <c r="AE254" s="960"/>
      <c r="AF254" s="960"/>
      <c r="AG254" s="960"/>
      <c r="AH254" s="960"/>
      <c r="AI254" s="960"/>
      <c r="AJ254" s="960"/>
      <c r="AK254" s="960"/>
      <c r="AL254" s="960"/>
      <c r="AM254" s="960"/>
      <c r="AN254" s="960"/>
      <c r="AO254" s="960"/>
      <c r="AP254" s="960"/>
      <c r="AQ254" s="960"/>
      <c r="AR254" s="960"/>
      <c r="AS254" s="961"/>
      <c r="AT254" s="19"/>
      <c r="AU254" s="19"/>
    </row>
    <row r="255" spans="1:47" ht="21.25" customHeight="1" x14ac:dyDescent="0.3">
      <c r="C255" s="15"/>
      <c r="D255" s="15"/>
      <c r="E255" s="15"/>
      <c r="F255" s="16"/>
      <c r="G255" s="16"/>
      <c r="H255" s="16"/>
      <c r="I255" s="16"/>
      <c r="J255" s="16"/>
      <c r="K255" s="16"/>
      <c r="L255" s="16"/>
      <c r="M255" s="16"/>
      <c r="N255" s="16"/>
      <c r="O255" s="17"/>
      <c r="P255" s="17"/>
      <c r="Q255" s="17"/>
      <c r="R255" s="17"/>
      <c r="S255" s="17"/>
      <c r="T255" s="17"/>
      <c r="U255" s="17"/>
      <c r="V255" s="18"/>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row>
    <row r="256" spans="1:47" ht="21.25" customHeight="1" x14ac:dyDescent="0.3">
      <c r="A256" s="30"/>
      <c r="B256" s="30"/>
      <c r="C256" s="131"/>
      <c r="D256" s="131"/>
      <c r="E256" s="131"/>
      <c r="F256" s="33"/>
      <c r="G256" s="33"/>
      <c r="H256" s="33"/>
      <c r="I256" s="33"/>
      <c r="J256" s="33"/>
      <c r="K256" s="33"/>
      <c r="L256" s="33"/>
      <c r="M256" s="33"/>
      <c r="N256" s="33"/>
      <c r="O256" s="132"/>
      <c r="P256" s="132"/>
      <c r="Q256" s="132"/>
      <c r="R256" s="132"/>
      <c r="S256" s="132"/>
      <c r="T256" s="132"/>
      <c r="U256" s="132"/>
      <c r="V256" s="133"/>
      <c r="W256" s="134"/>
      <c r="X256" s="134"/>
      <c r="Y256" s="134"/>
      <c r="Z256" s="134"/>
      <c r="AA256" s="134"/>
      <c r="AB256" s="134"/>
      <c r="AC256" s="134"/>
      <c r="AD256" s="134"/>
      <c r="AE256" s="134"/>
      <c r="AF256" s="134"/>
      <c r="AG256" s="134"/>
      <c r="AH256" s="134"/>
      <c r="AI256" s="134"/>
      <c r="AJ256" s="134"/>
      <c r="AK256" s="134"/>
      <c r="AL256" s="134"/>
      <c r="AM256" s="134"/>
      <c r="AN256" s="134"/>
      <c r="AO256" s="134"/>
      <c r="AP256" s="134"/>
      <c r="AQ256" s="517" t="s">
        <v>171</v>
      </c>
      <c r="AR256" s="517"/>
      <c r="AS256" s="517"/>
      <c r="AT256" s="19"/>
      <c r="AU256" s="19"/>
    </row>
    <row r="257" spans="2:48" ht="21.25" customHeight="1" x14ac:dyDescent="0.3">
      <c r="C257" s="15"/>
      <c r="D257" s="15"/>
      <c r="E257" s="15"/>
      <c r="F257" s="16"/>
      <c r="G257" s="16"/>
      <c r="H257" s="16"/>
      <c r="I257" s="16"/>
      <c r="J257" s="16"/>
      <c r="K257" s="16"/>
      <c r="L257" s="16"/>
      <c r="M257" s="16"/>
      <c r="N257" s="16"/>
      <c r="O257" s="17"/>
      <c r="P257" s="17"/>
      <c r="Q257" s="17"/>
      <c r="R257" s="17"/>
      <c r="S257" s="17"/>
      <c r="T257" s="17"/>
      <c r="U257" s="17"/>
      <c r="V257" s="18"/>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row>
    <row r="258" spans="2:48" ht="21.25" customHeight="1" thickBot="1" x14ac:dyDescent="0.35">
      <c r="C258" s="964" t="s">
        <v>770</v>
      </c>
      <c r="D258" s="964"/>
      <c r="E258" s="964"/>
      <c r="F258" s="964"/>
      <c r="G258" s="964"/>
      <c r="H258" s="964"/>
      <c r="I258" s="964"/>
      <c r="J258" s="964"/>
      <c r="K258" s="964"/>
      <c r="L258" s="964"/>
      <c r="M258" s="964"/>
      <c r="N258" s="964"/>
      <c r="O258" s="964"/>
      <c r="P258" s="964"/>
      <c r="Q258" s="964"/>
      <c r="R258" s="964"/>
      <c r="S258" s="964"/>
      <c r="T258" s="964"/>
      <c r="U258" s="964"/>
      <c r="V258" s="964"/>
      <c r="W258" s="964"/>
      <c r="X258" s="964"/>
      <c r="Y258" s="964"/>
      <c r="Z258" s="964"/>
      <c r="AA258" s="964"/>
      <c r="AB258" s="964"/>
      <c r="AC258" s="964"/>
      <c r="AD258" s="964"/>
      <c r="AE258" s="964"/>
      <c r="AF258" s="964"/>
      <c r="AG258" s="964"/>
      <c r="AH258" s="964"/>
      <c r="AI258" s="964"/>
      <c r="AJ258" s="964"/>
      <c r="AK258" s="964"/>
      <c r="AL258" s="964"/>
      <c r="AM258" s="964"/>
      <c r="AN258" s="964"/>
      <c r="AO258" s="964"/>
      <c r="AP258" s="964"/>
      <c r="AQ258" s="964"/>
      <c r="AR258" s="964"/>
      <c r="AS258" s="964"/>
      <c r="AT258" s="19"/>
      <c r="AU258" s="19"/>
    </row>
    <row r="259" spans="2:48" ht="21.25" customHeight="1" x14ac:dyDescent="0.3">
      <c r="B259" s="20"/>
      <c r="C259" s="550" t="s">
        <v>117</v>
      </c>
      <c r="D259" s="965"/>
      <c r="E259" s="965"/>
      <c r="F259" s="965"/>
      <c r="G259" s="965"/>
      <c r="H259" s="965"/>
      <c r="I259" s="965"/>
      <c r="J259" s="965"/>
      <c r="K259" s="965"/>
      <c r="L259" s="965"/>
      <c r="M259" s="965"/>
      <c r="N259" s="965"/>
      <c r="O259" s="965"/>
      <c r="P259" s="965"/>
      <c r="Q259" s="965"/>
      <c r="R259" s="965"/>
      <c r="S259" s="965"/>
      <c r="T259" s="965"/>
      <c r="U259" s="965"/>
      <c r="V259" s="965"/>
      <c r="W259" s="965"/>
      <c r="X259" s="965"/>
      <c r="Y259" s="965"/>
      <c r="Z259" s="965"/>
      <c r="AA259" s="965"/>
      <c r="AB259" s="965"/>
      <c r="AC259" s="965"/>
      <c r="AD259" s="965"/>
      <c r="AE259" s="965"/>
      <c r="AF259" s="965"/>
      <c r="AG259" s="965"/>
      <c r="AH259" s="965"/>
      <c r="AI259" s="965"/>
      <c r="AJ259" s="965"/>
      <c r="AK259" s="965"/>
      <c r="AL259" s="965"/>
      <c r="AM259" s="965"/>
      <c r="AN259" s="965"/>
      <c r="AO259" s="965"/>
      <c r="AP259" s="965"/>
      <c r="AQ259" s="965"/>
      <c r="AR259" s="965"/>
      <c r="AS259" s="966"/>
    </row>
    <row r="260" spans="2:48" ht="21.25" customHeight="1" thickBot="1" x14ac:dyDescent="0.35">
      <c r="C260" s="26"/>
      <c r="D260" s="967" t="s">
        <v>118</v>
      </c>
      <c r="E260" s="967"/>
      <c r="F260" s="967"/>
      <c r="G260" s="967"/>
      <c r="H260" s="967"/>
      <c r="I260" s="967"/>
      <c r="J260" s="968"/>
      <c r="K260" s="968"/>
      <c r="L260" s="968"/>
      <c r="M260" s="968"/>
      <c r="N260" s="968"/>
      <c r="O260" s="968"/>
      <c r="P260" s="968"/>
      <c r="Q260" s="969" t="str">
        <f>IF(AND(J260&lt;&gt;"",ISERROR(DAY(J260))),"エラー","")</f>
        <v/>
      </c>
      <c r="R260" s="970"/>
      <c r="S260" s="970"/>
      <c r="T260" s="970"/>
      <c r="U260" s="971" t="str">
        <f>IF(Q260="エラー","",IF(マスターデータ!A6-J260&lt;0,"訂正してください",""))</f>
        <v/>
      </c>
      <c r="V260" s="971"/>
      <c r="W260" s="971"/>
      <c r="X260" s="971"/>
      <c r="Y260" s="971"/>
      <c r="Z260" s="971"/>
      <c r="AA260" s="971"/>
      <c r="AB260" s="971"/>
      <c r="AC260" s="971"/>
      <c r="AD260" s="971"/>
      <c r="AE260" s="971"/>
      <c r="AF260" s="971"/>
      <c r="AG260" s="971"/>
      <c r="AH260" s="971"/>
      <c r="AI260" s="971"/>
      <c r="AJ260" s="971"/>
      <c r="AK260" s="971"/>
      <c r="AL260" s="971"/>
      <c r="AM260" s="971"/>
      <c r="AN260" s="971"/>
      <c r="AO260" s="971"/>
      <c r="AP260" s="971"/>
      <c r="AQ260" s="971"/>
      <c r="AR260" s="971"/>
      <c r="AS260" s="972"/>
      <c r="AV260" s="60"/>
    </row>
    <row r="261" spans="2:48" ht="21.25" customHeight="1" x14ac:dyDescent="0.3">
      <c r="C261" s="167"/>
      <c r="D261" s="141"/>
      <c r="E261" s="141"/>
      <c r="F261" s="141"/>
      <c r="G261" s="141"/>
      <c r="H261" s="141"/>
      <c r="I261" s="141"/>
      <c r="J261" s="168"/>
      <c r="K261" s="168"/>
      <c r="L261" s="168"/>
      <c r="M261" s="168"/>
      <c r="N261" s="168"/>
      <c r="O261" s="168"/>
      <c r="P261" s="168"/>
      <c r="Q261" s="169"/>
      <c r="R261" s="169"/>
      <c r="S261" s="169"/>
      <c r="T261" s="169"/>
      <c r="U261" s="141"/>
      <c r="V261" s="141"/>
      <c r="W261" s="141"/>
      <c r="X261" s="141"/>
      <c r="Y261" s="141"/>
      <c r="Z261" s="141"/>
      <c r="AA261" s="141"/>
      <c r="AB261" s="141"/>
      <c r="AC261" s="141"/>
      <c r="AD261" s="141"/>
      <c r="AE261" s="141"/>
      <c r="AF261" s="141"/>
      <c r="AG261" s="141"/>
      <c r="AH261" s="141"/>
      <c r="AI261" s="141"/>
      <c r="AJ261" s="141"/>
      <c r="AK261" s="141"/>
      <c r="AL261" s="141"/>
      <c r="AM261" s="141"/>
      <c r="AN261" s="141"/>
      <c r="AO261" s="141"/>
      <c r="AP261" s="141"/>
      <c r="AQ261" s="141"/>
      <c r="AR261" s="141"/>
      <c r="AS261" s="141"/>
    </row>
    <row r="262" spans="2:48" ht="21.25" customHeight="1" thickBot="1" x14ac:dyDescent="0.35">
      <c r="C262" s="964" t="s">
        <v>770</v>
      </c>
      <c r="D262" s="964"/>
      <c r="E262" s="964"/>
      <c r="F262" s="964"/>
      <c r="G262" s="964"/>
      <c r="H262" s="964"/>
      <c r="I262" s="964"/>
      <c r="J262" s="964"/>
      <c r="K262" s="964"/>
      <c r="L262" s="964"/>
      <c r="M262" s="964"/>
      <c r="N262" s="964"/>
      <c r="O262" s="964"/>
      <c r="P262" s="964"/>
      <c r="Q262" s="964"/>
      <c r="R262" s="964"/>
      <c r="S262" s="964"/>
      <c r="T262" s="964"/>
      <c r="U262" s="964"/>
      <c r="V262" s="964"/>
      <c r="W262" s="964"/>
      <c r="X262" s="964"/>
      <c r="Y262" s="964"/>
      <c r="Z262" s="964"/>
      <c r="AA262" s="964"/>
      <c r="AB262" s="964"/>
      <c r="AC262" s="964"/>
      <c r="AD262" s="964"/>
      <c r="AE262" s="964"/>
      <c r="AF262" s="964"/>
      <c r="AG262" s="964"/>
      <c r="AH262" s="964"/>
      <c r="AI262" s="964"/>
      <c r="AJ262" s="964"/>
      <c r="AK262" s="964"/>
      <c r="AL262" s="964"/>
      <c r="AM262" s="964"/>
      <c r="AN262" s="964"/>
      <c r="AO262" s="964"/>
      <c r="AP262" s="964"/>
      <c r="AQ262" s="964"/>
      <c r="AR262" s="964"/>
      <c r="AS262" s="964"/>
    </row>
    <row r="263" spans="2:48" ht="21.25" customHeight="1" x14ac:dyDescent="0.3">
      <c r="C263" s="973" t="s">
        <v>70</v>
      </c>
      <c r="D263" s="648"/>
      <c r="E263" s="648"/>
      <c r="F263" s="648"/>
      <c r="G263" s="648"/>
      <c r="H263" s="648"/>
      <c r="I263" s="648"/>
      <c r="J263" s="648"/>
      <c r="K263" s="648"/>
      <c r="L263" s="974"/>
      <c r="M263" s="975" t="str">
        <f>IF(M99&lt;&gt;"",M99,"")</f>
        <v/>
      </c>
      <c r="N263" s="976"/>
      <c r="O263" s="976"/>
      <c r="P263" s="976"/>
      <c r="Q263" s="976"/>
      <c r="R263" s="976"/>
      <c r="S263" s="170" t="s">
        <v>71</v>
      </c>
      <c r="T263" s="977" t="str">
        <f>IF(M263&lt;&gt;"",IF(ISNUMBER(M263),"","エラー"),"")</f>
        <v/>
      </c>
      <c r="U263" s="978"/>
      <c r="V263" s="978"/>
      <c r="W263" s="978"/>
      <c r="X263" s="979" t="s">
        <v>172</v>
      </c>
      <c r="Y263" s="979"/>
      <c r="Z263" s="979"/>
      <c r="AA263" s="979"/>
      <c r="AB263" s="979"/>
      <c r="AC263" s="979"/>
      <c r="AD263" s="979"/>
      <c r="AE263" s="979"/>
      <c r="AF263" s="979"/>
      <c r="AG263" s="979"/>
      <c r="AH263" s="979"/>
      <c r="AI263" s="979"/>
      <c r="AJ263" s="979"/>
      <c r="AK263" s="979"/>
      <c r="AL263" s="979"/>
      <c r="AM263" s="979"/>
      <c r="AN263" s="979"/>
      <c r="AO263" s="979"/>
      <c r="AP263" s="979"/>
      <c r="AQ263" s="979"/>
      <c r="AR263" s="979"/>
      <c r="AS263" s="980"/>
    </row>
    <row r="264" spans="2:48" ht="21.25" customHeight="1" x14ac:dyDescent="0.3">
      <c r="C264" s="707" t="s">
        <v>73</v>
      </c>
      <c r="D264" s="708"/>
      <c r="E264" s="708"/>
      <c r="F264" s="708"/>
      <c r="G264" s="708"/>
      <c r="H264" s="708"/>
      <c r="I264" s="708"/>
      <c r="J264" s="708"/>
      <c r="K264" s="708"/>
      <c r="L264" s="708"/>
      <c r="M264" s="708"/>
      <c r="N264" s="708"/>
      <c r="O264" s="708"/>
      <c r="P264" s="708"/>
      <c r="Q264" s="708"/>
      <c r="R264" s="708"/>
      <c r="S264" s="708"/>
      <c r="T264" s="708"/>
      <c r="U264" s="708"/>
      <c r="V264" s="708"/>
      <c r="W264" s="708"/>
      <c r="X264" s="708"/>
      <c r="Y264" s="708"/>
      <c r="Z264" s="708"/>
      <c r="AA264" s="708"/>
      <c r="AB264" s="708"/>
      <c r="AC264" s="708"/>
      <c r="AD264" s="708"/>
      <c r="AE264" s="708"/>
      <c r="AF264" s="708"/>
      <c r="AG264" s="708"/>
      <c r="AH264" s="708"/>
      <c r="AI264" s="708"/>
      <c r="AJ264" s="708"/>
      <c r="AK264" s="708"/>
      <c r="AL264" s="708"/>
      <c r="AM264" s="708"/>
      <c r="AN264" s="708"/>
      <c r="AO264" s="708"/>
      <c r="AP264" s="708"/>
      <c r="AQ264" s="708"/>
      <c r="AR264" s="708"/>
      <c r="AS264" s="709"/>
    </row>
    <row r="265" spans="2:48" ht="21.25" customHeight="1" x14ac:dyDescent="0.3">
      <c r="C265" s="38"/>
      <c r="D265" s="614" t="s">
        <v>74</v>
      </c>
      <c r="E265" s="581"/>
      <c r="F265" s="581"/>
      <c r="G265" s="581"/>
      <c r="H265" s="581"/>
      <c r="I265" s="581"/>
      <c r="J265" s="581"/>
      <c r="K265" s="581"/>
      <c r="L265" s="581"/>
      <c r="M265" s="739" t="str">
        <f>IF(事業区分=1,IF(M101&lt;&gt;"",M101,""),"")</f>
        <v/>
      </c>
      <c r="N265" s="740"/>
      <c r="O265" s="740"/>
      <c r="P265" s="740"/>
      <c r="Q265" s="740"/>
      <c r="R265" s="740"/>
      <c r="S265" s="58" t="s">
        <v>75</v>
      </c>
      <c r="T265" s="562" t="s">
        <v>76</v>
      </c>
      <c r="U265" s="563"/>
      <c r="V265" s="563"/>
      <c r="W265" s="563"/>
      <c r="X265" s="712"/>
      <c r="Y265" s="712"/>
      <c r="Z265" s="712"/>
      <c r="AA265" s="712"/>
      <c r="AB265" s="712"/>
      <c r="AC265" s="712"/>
      <c r="AD265" s="712"/>
      <c r="AE265" s="712"/>
      <c r="AF265" s="712"/>
      <c r="AG265" s="712"/>
      <c r="AH265" s="712"/>
      <c r="AI265" s="712"/>
      <c r="AJ265" s="713" t="s">
        <v>76</v>
      </c>
      <c r="AK265" s="714"/>
      <c r="AL265" s="714"/>
      <c r="AM265" s="714"/>
      <c r="AN265" s="714"/>
      <c r="AO265" s="714"/>
      <c r="AP265" s="714"/>
      <c r="AQ265" s="714"/>
      <c r="AR265" s="714"/>
      <c r="AS265" s="715"/>
    </row>
    <row r="266" spans="2:48" ht="21" customHeight="1" x14ac:dyDescent="0.3">
      <c r="C266" s="38"/>
      <c r="D266" s="57"/>
      <c r="E266" s="566" t="s">
        <v>77</v>
      </c>
      <c r="F266" s="581"/>
      <c r="G266" s="581"/>
      <c r="H266" s="581"/>
      <c r="I266" s="581"/>
      <c r="J266" s="581"/>
      <c r="K266" s="581"/>
      <c r="L266" s="581"/>
      <c r="M266" s="726" t="str">
        <f>IF(AND(T263&lt;&gt;"エラー",T265&lt;&gt;"エラー"),IF(AND(M263&lt;&gt;"",M265&lt;&gt;""),ROUNDDOWN(M265/M263*100,3),""),"")</f>
        <v/>
      </c>
      <c r="N266" s="727"/>
      <c r="O266" s="727"/>
      <c r="P266" s="727"/>
      <c r="Q266" s="727"/>
      <c r="R266" s="727"/>
      <c r="S266" s="58" t="s">
        <v>78</v>
      </c>
      <c r="T266" s="728" t="s">
        <v>79</v>
      </c>
      <c r="U266" s="712"/>
      <c r="V266" s="712"/>
      <c r="W266" s="712"/>
      <c r="X266" s="712"/>
      <c r="Y266" s="563" t="str">
        <f>IF(M266="","",IF(M266&gt;100,"100%を超えています。",""))</f>
        <v/>
      </c>
      <c r="Z266" s="563"/>
      <c r="AA266" s="563"/>
      <c r="AB266" s="563"/>
      <c r="AC266" s="563"/>
      <c r="AD266" s="563"/>
      <c r="AE266" s="563"/>
      <c r="AF266" s="563"/>
      <c r="AG266" s="563"/>
      <c r="AH266" s="563"/>
      <c r="AI266" s="563"/>
      <c r="AJ266" s="716"/>
      <c r="AK266" s="519"/>
      <c r="AL266" s="519"/>
      <c r="AM266" s="519"/>
      <c r="AN266" s="519"/>
      <c r="AO266" s="519"/>
      <c r="AP266" s="519"/>
      <c r="AQ266" s="519"/>
      <c r="AR266" s="519"/>
      <c r="AS266" s="717"/>
    </row>
    <row r="267" spans="2:48" ht="21" hidden="1" customHeight="1" x14ac:dyDescent="0.3">
      <c r="C267" s="38"/>
      <c r="D267" s="59"/>
      <c r="E267" s="566" t="s">
        <v>80</v>
      </c>
      <c r="F267" s="581"/>
      <c r="G267" s="581"/>
      <c r="H267" s="581"/>
      <c r="I267" s="581"/>
      <c r="J267" s="581"/>
      <c r="K267" s="581"/>
      <c r="L267" s="581"/>
      <c r="M267" s="726" t="str">
        <f>IF(AND(T263&lt;&gt;"エラー",T265&lt;&gt;"エラー"),IF(AND(M263&lt;&gt;"",M265&lt;&gt;""),ROUNDDOWN(M265/M263*100,3),""),"")</f>
        <v/>
      </c>
      <c r="N267" s="727"/>
      <c r="O267" s="727"/>
      <c r="P267" s="727"/>
      <c r="Q267" s="727"/>
      <c r="R267" s="727"/>
      <c r="S267" s="58" t="s">
        <v>78</v>
      </c>
      <c r="T267" s="728" t="s">
        <v>79</v>
      </c>
      <c r="U267" s="712"/>
      <c r="V267" s="712"/>
      <c r="W267" s="712"/>
      <c r="X267" s="712"/>
      <c r="Y267" s="563" t="str">
        <f>IF(M267="","",IF(M267&gt;100,"100%を超えています。",""))</f>
        <v/>
      </c>
      <c r="Z267" s="563"/>
      <c r="AA267" s="563"/>
      <c r="AB267" s="563"/>
      <c r="AC267" s="563"/>
      <c r="AD267" s="563"/>
      <c r="AE267" s="563"/>
      <c r="AF267" s="563"/>
      <c r="AG267" s="563"/>
      <c r="AH267" s="563"/>
      <c r="AI267" s="563"/>
      <c r="AJ267" s="716"/>
      <c r="AK267" s="519"/>
      <c r="AL267" s="519"/>
      <c r="AM267" s="519"/>
      <c r="AN267" s="519"/>
      <c r="AO267" s="519"/>
      <c r="AP267" s="519"/>
      <c r="AQ267" s="519"/>
      <c r="AR267" s="519"/>
      <c r="AS267" s="717"/>
      <c r="AV267" s="60"/>
    </row>
    <row r="268" spans="2:48" ht="21.25" hidden="1" customHeight="1" x14ac:dyDescent="0.3">
      <c r="C268" s="38"/>
      <c r="D268" s="59"/>
      <c r="E268" s="566" t="s">
        <v>81</v>
      </c>
      <c r="F268" s="581"/>
      <c r="G268" s="581"/>
      <c r="H268" s="581"/>
      <c r="I268" s="581"/>
      <c r="J268" s="581"/>
      <c r="K268" s="581"/>
      <c r="L268" s="610"/>
      <c r="M268" s="981" t="str">
        <f>IF(  AND(T263&lt;&gt;"エラー", T265&lt;&gt;"エラー"),  IF(    AND(M263&lt;&gt;"", M265&lt;&gt;""),    VLOOKUP(M267, 判定テーブル, 4),    ""  ),  "")</f>
        <v/>
      </c>
      <c r="N268" s="982"/>
      <c r="O268" s="982"/>
      <c r="P268" s="982"/>
      <c r="Q268" s="982"/>
      <c r="R268" s="982"/>
      <c r="S268" s="983"/>
      <c r="T268" s="171" t="s">
        <v>82</v>
      </c>
      <c r="U268" s="39"/>
      <c r="V268" s="39"/>
      <c r="W268" s="39"/>
      <c r="X268" s="39"/>
      <c r="Y268" s="39"/>
      <c r="Z268" s="39"/>
      <c r="AA268" s="39"/>
      <c r="AB268" s="39"/>
      <c r="AC268" s="39"/>
      <c r="AD268" s="39"/>
      <c r="AE268" s="39"/>
      <c r="AF268" s="39"/>
      <c r="AG268" s="39"/>
      <c r="AH268" s="39"/>
      <c r="AI268" s="39"/>
      <c r="AJ268" s="716"/>
      <c r="AK268" s="519"/>
      <c r="AL268" s="519"/>
      <c r="AM268" s="519"/>
      <c r="AN268" s="519"/>
      <c r="AO268" s="519"/>
      <c r="AP268" s="519"/>
      <c r="AQ268" s="519"/>
      <c r="AR268" s="519"/>
      <c r="AS268" s="717"/>
    </row>
    <row r="269" spans="2:48" ht="21.25" hidden="1" customHeight="1" x14ac:dyDescent="0.3">
      <c r="C269" s="38"/>
      <c r="D269" s="59"/>
      <c r="E269" s="566" t="s">
        <v>83</v>
      </c>
      <c r="F269" s="581"/>
      <c r="G269" s="581"/>
      <c r="H269" s="581"/>
      <c r="I269" s="581"/>
      <c r="J269" s="581"/>
      <c r="K269" s="581"/>
      <c r="L269" s="581"/>
      <c r="M269" s="581"/>
      <c r="N269" s="581"/>
      <c r="O269" s="581"/>
      <c r="P269" s="581"/>
      <c r="Q269" s="581"/>
      <c r="R269" s="581"/>
      <c r="S269" s="610"/>
      <c r="T269" s="724" t="str">
        <f>IF(AND(T263&lt;&gt;"エラー",T265&lt;&gt;"エラー"),IF(AND(M263&lt;&gt;"",M265&lt;&gt;""),IF(M263&lt;8000,ROUND(M263*0.1,0),800),""),"")</f>
        <v/>
      </c>
      <c r="U269" s="725"/>
      <c r="V269" s="725"/>
      <c r="W269" s="725"/>
      <c r="X269" s="725"/>
      <c r="Y269" s="725"/>
      <c r="Z269" s="58" t="s">
        <v>71</v>
      </c>
      <c r="AA269" s="171" t="s">
        <v>84</v>
      </c>
      <c r="AB269" s="39"/>
      <c r="AC269" s="39"/>
      <c r="AD269" s="39"/>
      <c r="AE269" s="39"/>
      <c r="AF269" s="39"/>
      <c r="AG269" s="39"/>
      <c r="AH269" s="39"/>
      <c r="AI269" s="39"/>
      <c r="AJ269" s="716"/>
      <c r="AK269" s="519"/>
      <c r="AL269" s="519"/>
      <c r="AM269" s="519"/>
      <c r="AN269" s="519"/>
      <c r="AO269" s="519"/>
      <c r="AP269" s="519"/>
      <c r="AQ269" s="519"/>
      <c r="AR269" s="519"/>
      <c r="AS269" s="717"/>
    </row>
    <row r="270" spans="2:48" ht="21.25" hidden="1" customHeight="1" x14ac:dyDescent="0.3">
      <c r="C270" s="38"/>
      <c r="D270" s="59"/>
      <c r="E270" s="566" t="s">
        <v>85</v>
      </c>
      <c r="F270" s="581"/>
      <c r="G270" s="581"/>
      <c r="H270" s="581"/>
      <c r="I270" s="581"/>
      <c r="J270" s="581"/>
      <c r="K270" s="581"/>
      <c r="L270" s="581"/>
      <c r="M270" s="581"/>
      <c r="N270" s="581"/>
      <c r="O270" s="581"/>
      <c r="P270" s="581"/>
      <c r="Q270" s="581"/>
      <c r="R270" s="581"/>
      <c r="S270" s="610"/>
      <c r="T270" s="724" t="str">
        <f>IF(AND(T263&lt;&gt;"エラー",T265&lt;&gt;"エラー"),IF(AND(M263&lt;&gt;"",M265&lt;&gt;""),MIN(800,M99-M265),""),"")</f>
        <v/>
      </c>
      <c r="U270" s="725"/>
      <c r="V270" s="725"/>
      <c r="W270" s="725"/>
      <c r="X270" s="725"/>
      <c r="Y270" s="725"/>
      <c r="Z270" s="58" t="s">
        <v>71</v>
      </c>
      <c r="AA270" s="171" t="s">
        <v>86</v>
      </c>
      <c r="AB270" s="39"/>
      <c r="AC270" s="39"/>
      <c r="AD270" s="39"/>
      <c r="AE270" s="39"/>
      <c r="AF270" s="39"/>
      <c r="AG270" s="39"/>
      <c r="AH270" s="39"/>
      <c r="AI270" s="39"/>
      <c r="AJ270" s="716"/>
      <c r="AK270" s="519"/>
      <c r="AL270" s="519"/>
      <c r="AM270" s="519"/>
      <c r="AN270" s="519"/>
      <c r="AO270" s="519"/>
      <c r="AP270" s="519"/>
      <c r="AQ270" s="519"/>
      <c r="AR270" s="519"/>
      <c r="AS270" s="717"/>
    </row>
    <row r="271" spans="2:48" ht="21.25" hidden="1" customHeight="1" x14ac:dyDescent="0.3">
      <c r="C271" s="38"/>
      <c r="D271" s="63"/>
      <c r="E271" s="172"/>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716"/>
      <c r="AK271" s="519"/>
      <c r="AL271" s="519"/>
      <c r="AM271" s="519"/>
      <c r="AN271" s="519"/>
      <c r="AO271" s="519"/>
      <c r="AP271" s="519"/>
      <c r="AQ271" s="519"/>
      <c r="AR271" s="519"/>
      <c r="AS271" s="717"/>
    </row>
    <row r="272" spans="2:48" ht="21.25" customHeight="1" x14ac:dyDescent="0.3">
      <c r="C272" s="38"/>
      <c r="D272" s="70" t="s">
        <v>173</v>
      </c>
      <c r="E272" s="71"/>
      <c r="F272" s="71"/>
      <c r="G272" s="71"/>
      <c r="H272" s="71"/>
      <c r="I272" s="71"/>
      <c r="J272" s="71"/>
      <c r="K272" s="730" t="s">
        <v>61</v>
      </c>
      <c r="L272" s="731"/>
      <c r="M272" s="710"/>
      <c r="N272" s="711"/>
      <c r="O272" s="711"/>
      <c r="P272" s="711"/>
      <c r="Q272" s="711"/>
      <c r="R272" s="711"/>
      <c r="S272" s="73" t="s">
        <v>75</v>
      </c>
      <c r="T272" s="74" t="str">
        <f>IF(AND(事業区分=1,M272&lt;&gt;""),IF(OR(NOT(ISNUMBER(M272)),M272&lt;=0),"新規件数を正しく入力してください（１以上）",IF(M272&lt;=M263-M265,"","新規設置数を超過しています")),IF(M273&lt;&gt;"","新規件数は入力してください",""))</f>
        <v/>
      </c>
      <c r="U272" s="74"/>
      <c r="V272" s="74"/>
      <c r="W272" s="74"/>
      <c r="X272" s="74"/>
      <c r="Y272" s="74"/>
      <c r="Z272" s="74"/>
      <c r="AA272" s="74"/>
      <c r="AB272" s="74"/>
      <c r="AC272" s="74"/>
      <c r="AD272" s="74"/>
      <c r="AE272" s="74"/>
      <c r="AF272" s="74"/>
      <c r="AG272" s="74"/>
      <c r="AH272" s="74"/>
      <c r="AI272" s="74"/>
      <c r="AJ272" s="716"/>
      <c r="AK272" s="519"/>
      <c r="AL272" s="519"/>
      <c r="AM272" s="519"/>
      <c r="AN272" s="519"/>
      <c r="AO272" s="519"/>
      <c r="AP272" s="519"/>
      <c r="AQ272" s="519"/>
      <c r="AR272" s="519"/>
      <c r="AS272" s="717"/>
    </row>
    <row r="273" spans="3:48" ht="21.25" customHeight="1" x14ac:dyDescent="0.3">
      <c r="C273" s="38"/>
      <c r="D273" s="76"/>
      <c r="K273" s="730" t="s">
        <v>64</v>
      </c>
      <c r="L273" s="922"/>
      <c r="M273" s="710"/>
      <c r="N273" s="711"/>
      <c r="O273" s="711"/>
      <c r="P273" s="711"/>
      <c r="Q273" s="711"/>
      <c r="R273" s="711"/>
      <c r="S273" s="73" t="s">
        <v>75</v>
      </c>
      <c r="T273" s="74" t="str">
        <f>IF(AND(事業区分=1,M273&lt;&gt;""),IF(OR(NOT(ISNUMBER(M273)),M273&lt;0),"交換件数を正しく入力してください",IF(M273&gt;M265,"既設設置数を超過しています","")),"")</f>
        <v/>
      </c>
      <c r="U273" s="74"/>
      <c r="V273" s="74"/>
      <c r="W273" s="74"/>
      <c r="X273" s="74"/>
      <c r="Y273" s="74"/>
      <c r="Z273" s="74"/>
      <c r="AA273" s="74"/>
      <c r="AB273" s="74"/>
      <c r="AC273" s="74"/>
      <c r="AD273" s="74"/>
      <c r="AE273" s="74"/>
      <c r="AF273" s="74"/>
      <c r="AG273" s="74"/>
      <c r="AH273" s="74"/>
      <c r="AI273" s="74"/>
      <c r="AJ273" s="716"/>
      <c r="AK273" s="519"/>
      <c r="AL273" s="519"/>
      <c r="AM273" s="519"/>
      <c r="AN273" s="519"/>
      <c r="AO273" s="519"/>
      <c r="AP273" s="519"/>
      <c r="AQ273" s="519"/>
      <c r="AR273" s="519"/>
      <c r="AS273" s="717"/>
    </row>
    <row r="274" spans="3:48" ht="21.25" customHeight="1" x14ac:dyDescent="0.3">
      <c r="C274" s="174"/>
      <c r="D274" s="66"/>
      <c r="E274" s="79"/>
      <c r="F274" s="79"/>
      <c r="G274" s="79"/>
      <c r="H274" s="79"/>
      <c r="I274" s="79"/>
      <c r="J274" s="79"/>
      <c r="K274" s="730" t="s">
        <v>65</v>
      </c>
      <c r="L274" s="922"/>
      <c r="M274" s="984" t="str">
        <f>IF(SUM(M272:R273)=0,"",SUM(M272:R273))</f>
        <v/>
      </c>
      <c r="N274" s="984"/>
      <c r="O274" s="984"/>
      <c r="P274" s="984"/>
      <c r="Q274" s="984"/>
      <c r="R274" s="984"/>
      <c r="S274" s="80" t="s">
        <v>75</v>
      </c>
      <c r="T274" s="87" t="str">
        <f>IF(AND(事業区分=1,M274&lt;&gt;""),IF(AND(ISNUMBER(M274),M274&gt;0,M274&lt;=M263,M274&lt;=800),"","導入件数の修正が必要です"),"上限は８００件")</f>
        <v>上限は８００件</v>
      </c>
      <c r="U274" s="88"/>
      <c r="V274" s="88"/>
      <c r="W274" s="88"/>
      <c r="X274" s="88"/>
      <c r="Y274" s="88"/>
      <c r="Z274" s="88"/>
      <c r="AA274" s="88"/>
      <c r="AB274" s="89" t="str">
        <f>IF(AND(M272="",M273="",T274="上限は８００件"),"",IF(AND(事業区分=1,T272="",T273="",T274=""),"基準適合です","修正が必要です"))</f>
        <v/>
      </c>
      <c r="AC274" s="90"/>
      <c r="AD274" s="90"/>
      <c r="AE274" s="90"/>
      <c r="AF274" s="90"/>
      <c r="AG274" s="90"/>
      <c r="AH274" s="90"/>
      <c r="AI274" s="90"/>
      <c r="AJ274" s="716"/>
      <c r="AK274" s="519"/>
      <c r="AL274" s="519"/>
      <c r="AM274" s="519"/>
      <c r="AN274" s="519"/>
      <c r="AO274" s="519"/>
      <c r="AP274" s="519"/>
      <c r="AQ274" s="519"/>
      <c r="AR274" s="519"/>
      <c r="AS274" s="717"/>
      <c r="AV274" s="60"/>
    </row>
    <row r="275" spans="3:48" ht="21.25" customHeight="1" x14ac:dyDescent="0.3">
      <c r="C275" s="38"/>
      <c r="D275" s="729" t="s">
        <v>764</v>
      </c>
      <c r="E275" s="637"/>
      <c r="F275" s="637"/>
      <c r="G275" s="637"/>
      <c r="H275" s="637"/>
      <c r="I275" s="637"/>
      <c r="J275" s="638"/>
      <c r="K275" s="730" t="s">
        <v>88</v>
      </c>
      <c r="L275" s="731"/>
      <c r="M275" s="726" t="str">
        <f>IF(AND(M265&lt;&gt;"",M272&lt;&gt;"",T265="",T272=""),ROUNDDOWN((M265+M272)/M263*100,3),"")</f>
        <v/>
      </c>
      <c r="N275" s="727"/>
      <c r="O275" s="727"/>
      <c r="P275" s="727"/>
      <c r="Q275" s="727"/>
      <c r="R275" s="727"/>
      <c r="S275" s="58" t="s">
        <v>78</v>
      </c>
      <c r="T275" s="175" t="str">
        <f>IF(M275="","",IF(M275&gt;100,"修正が必要です",""))</f>
        <v/>
      </c>
      <c r="U275" s="175"/>
      <c r="V275" s="175"/>
      <c r="W275" s="175"/>
      <c r="X275" s="175"/>
      <c r="Y275" s="175"/>
      <c r="Z275" s="175"/>
      <c r="AA275" s="175"/>
      <c r="AB275" s="175"/>
      <c r="AC275" s="175"/>
      <c r="AD275" s="175"/>
      <c r="AE275" s="175"/>
      <c r="AF275" s="175"/>
      <c r="AG275" s="175"/>
      <c r="AH275" s="175"/>
      <c r="AI275" s="175"/>
      <c r="AJ275" s="716"/>
      <c r="AK275" s="519"/>
      <c r="AL275" s="519"/>
      <c r="AM275" s="519"/>
      <c r="AN275" s="519"/>
      <c r="AO275" s="519"/>
      <c r="AP275" s="519"/>
      <c r="AQ275" s="519"/>
      <c r="AR275" s="519"/>
      <c r="AS275" s="717"/>
      <c r="AV275" s="60"/>
    </row>
    <row r="276" spans="3:48" ht="21.25" customHeight="1" thickBot="1" x14ac:dyDescent="0.35">
      <c r="C276" s="81"/>
      <c r="D276" s="641"/>
      <c r="E276" s="642"/>
      <c r="F276" s="642"/>
      <c r="G276" s="642"/>
      <c r="H276" s="642"/>
      <c r="I276" s="642"/>
      <c r="J276" s="643"/>
      <c r="K276" s="776" t="s">
        <v>762</v>
      </c>
      <c r="L276" s="736"/>
      <c r="M276" s="737" t="str">
        <f>IF(AND(M266&lt;&gt;"",M275&lt;&gt;""),M275-M266,"")</f>
        <v/>
      </c>
      <c r="N276" s="738"/>
      <c r="O276" s="738"/>
      <c r="P276" s="738"/>
      <c r="Q276" s="738"/>
      <c r="R276" s="738"/>
      <c r="S276" s="485" t="s">
        <v>761</v>
      </c>
      <c r="T276" s="82" t="str">
        <f>IF(M276="","",IF(M276&lt;0,"新規件数を正しく入力してください",""))</f>
        <v/>
      </c>
      <c r="U276" s="82"/>
      <c r="V276" s="82"/>
      <c r="W276" s="82"/>
      <c r="X276" s="82"/>
      <c r="Y276" s="82"/>
      <c r="Z276" s="82"/>
      <c r="AA276" s="82"/>
      <c r="AB276" s="82"/>
      <c r="AC276" s="82"/>
      <c r="AD276" s="82"/>
      <c r="AE276" s="82"/>
      <c r="AF276" s="82"/>
      <c r="AG276" s="82"/>
      <c r="AH276" s="82"/>
      <c r="AI276" s="82"/>
      <c r="AJ276" s="718"/>
      <c r="AK276" s="719"/>
      <c r="AL276" s="719"/>
      <c r="AM276" s="719"/>
      <c r="AN276" s="719"/>
      <c r="AO276" s="719"/>
      <c r="AP276" s="719"/>
      <c r="AQ276" s="719"/>
      <c r="AR276" s="719"/>
      <c r="AS276" s="720"/>
      <c r="AV276" s="60"/>
    </row>
    <row r="277" spans="3:48" ht="21.25" customHeight="1" x14ac:dyDescent="0.3">
      <c r="C277" s="791" t="s">
        <v>89</v>
      </c>
      <c r="D277" s="792"/>
      <c r="E277" s="792"/>
      <c r="F277" s="792"/>
      <c r="G277" s="792"/>
      <c r="H277" s="792"/>
      <c r="I277" s="792"/>
      <c r="J277" s="792"/>
      <c r="K277" s="792"/>
      <c r="L277" s="792"/>
      <c r="M277" s="792"/>
      <c r="N277" s="792"/>
      <c r="O277" s="792"/>
      <c r="P277" s="792"/>
      <c r="Q277" s="792"/>
      <c r="R277" s="792"/>
      <c r="S277" s="792"/>
      <c r="T277" s="792"/>
      <c r="U277" s="792"/>
      <c r="V277" s="792"/>
      <c r="W277" s="792"/>
      <c r="X277" s="792"/>
      <c r="Y277" s="792"/>
      <c r="Z277" s="792"/>
      <c r="AA277" s="792"/>
      <c r="AB277" s="792"/>
      <c r="AC277" s="792"/>
      <c r="AD277" s="792"/>
      <c r="AE277" s="792"/>
      <c r="AF277" s="792"/>
      <c r="AG277" s="792"/>
      <c r="AH277" s="792"/>
      <c r="AI277" s="792"/>
      <c r="AJ277" s="792"/>
      <c r="AK277" s="792"/>
      <c r="AL277" s="792"/>
      <c r="AM277" s="792"/>
      <c r="AN277" s="792"/>
      <c r="AO277" s="792"/>
      <c r="AP277" s="792"/>
      <c r="AQ277" s="792"/>
      <c r="AR277" s="792"/>
      <c r="AS277" s="867"/>
    </row>
    <row r="278" spans="3:48" ht="21" customHeight="1" x14ac:dyDescent="0.3">
      <c r="C278" s="38"/>
      <c r="D278" s="744" t="s">
        <v>90</v>
      </c>
      <c r="E278" s="985"/>
      <c r="F278" s="985"/>
      <c r="G278" s="985"/>
      <c r="H278" s="985"/>
      <c r="I278" s="985"/>
      <c r="J278" s="985"/>
      <c r="K278" s="985"/>
      <c r="L278" s="986"/>
      <c r="M278" s="739" t="str">
        <f>IF(事業区分=2,IF(M115&lt;&gt;"",M115,""),"")</f>
        <v/>
      </c>
      <c r="N278" s="740"/>
      <c r="O278" s="740"/>
      <c r="P278" s="740"/>
      <c r="Q278" s="740"/>
      <c r="R278" s="740"/>
      <c r="S278" s="58" t="s">
        <v>75</v>
      </c>
      <c r="T278" s="562" t="s">
        <v>76</v>
      </c>
      <c r="U278" s="563"/>
      <c r="V278" s="563"/>
      <c r="W278" s="563"/>
      <c r="X278" s="712"/>
      <c r="Y278" s="712"/>
      <c r="Z278" s="712"/>
      <c r="AA278" s="712"/>
      <c r="AB278" s="712"/>
      <c r="AC278" s="712"/>
      <c r="AD278" s="712"/>
      <c r="AE278" s="712"/>
      <c r="AF278" s="712"/>
      <c r="AG278" s="712"/>
      <c r="AH278" s="712"/>
      <c r="AI278" s="712"/>
      <c r="AJ278" s="987" t="s">
        <v>76</v>
      </c>
      <c r="AK278" s="988"/>
      <c r="AL278" s="988"/>
      <c r="AM278" s="988"/>
      <c r="AN278" s="988"/>
      <c r="AO278" s="988"/>
      <c r="AP278" s="988"/>
      <c r="AQ278" s="988"/>
      <c r="AR278" s="988"/>
      <c r="AS278" s="989"/>
      <c r="AV278" s="124"/>
    </row>
    <row r="279" spans="3:48" ht="21" customHeight="1" x14ac:dyDescent="0.3">
      <c r="C279" s="38"/>
      <c r="D279" s="84"/>
      <c r="E279" s="566" t="s">
        <v>77</v>
      </c>
      <c r="F279" s="581"/>
      <c r="G279" s="581"/>
      <c r="H279" s="581"/>
      <c r="I279" s="581"/>
      <c r="J279" s="581"/>
      <c r="K279" s="581"/>
      <c r="L279" s="610"/>
      <c r="M279" s="726" t="str">
        <f>IF(AND(T263&lt;&gt;"エラー",T278&lt;&gt;"エラー"),IF(AND(M263&lt;&gt;"",M278&lt;&gt;""),ROUNDDOWN(M278/M263*100,3),""),"")</f>
        <v/>
      </c>
      <c r="N279" s="727"/>
      <c r="O279" s="727"/>
      <c r="P279" s="727"/>
      <c r="Q279" s="727"/>
      <c r="R279" s="727"/>
      <c r="S279" s="58" t="s">
        <v>78</v>
      </c>
      <c r="T279" s="566" t="s">
        <v>79</v>
      </c>
      <c r="U279" s="742"/>
      <c r="V279" s="742"/>
      <c r="W279" s="742"/>
      <c r="X279" s="742"/>
      <c r="Y279" s="563" t="str">
        <f>IF(M279="","",IF(M279&gt;100,"100%を超えています。",""))</f>
        <v/>
      </c>
      <c r="Z279" s="563"/>
      <c r="AA279" s="563"/>
      <c r="AB279" s="563"/>
      <c r="AC279" s="563"/>
      <c r="AD279" s="563"/>
      <c r="AE279" s="563"/>
      <c r="AF279" s="563"/>
      <c r="AG279" s="563"/>
      <c r="AH279" s="563"/>
      <c r="AI279" s="743"/>
      <c r="AJ279" s="990"/>
      <c r="AK279" s="991"/>
      <c r="AL279" s="991"/>
      <c r="AM279" s="991"/>
      <c r="AN279" s="991"/>
      <c r="AO279" s="991"/>
      <c r="AP279" s="991"/>
      <c r="AQ279" s="991"/>
      <c r="AR279" s="991"/>
      <c r="AS279" s="992"/>
      <c r="AV279" s="124"/>
    </row>
    <row r="280" spans="3:48" ht="21" hidden="1" customHeight="1" x14ac:dyDescent="0.3">
      <c r="C280" s="38"/>
      <c r="D280" s="57"/>
      <c r="E280" s="566" t="s">
        <v>80</v>
      </c>
      <c r="F280" s="581"/>
      <c r="G280" s="581"/>
      <c r="H280" s="581"/>
      <c r="I280" s="581"/>
      <c r="J280" s="581"/>
      <c r="K280" s="581"/>
      <c r="L280" s="581"/>
      <c r="M280" s="726" t="str">
        <f>IF(AND(T263&lt;&gt;"エラー",T278&lt;&gt;"エラー"),IF(AND(M263&lt;&gt;"",M278&lt;&gt;""),ROUNDDOWN(M278/M263*100,3),""),"")</f>
        <v/>
      </c>
      <c r="N280" s="727"/>
      <c r="O280" s="727"/>
      <c r="P280" s="727"/>
      <c r="Q280" s="727"/>
      <c r="R280" s="727"/>
      <c r="S280" s="58" t="s">
        <v>78</v>
      </c>
      <c r="T280" s="741" t="s">
        <v>79</v>
      </c>
      <c r="U280" s="742"/>
      <c r="V280" s="742"/>
      <c r="W280" s="742"/>
      <c r="X280" s="742"/>
      <c r="Y280" s="563" t="str">
        <f>IF(M280="","",IF(M280&gt;100,"100%を超えています。",""))</f>
        <v/>
      </c>
      <c r="Z280" s="563"/>
      <c r="AA280" s="563"/>
      <c r="AB280" s="563"/>
      <c r="AC280" s="563"/>
      <c r="AD280" s="563"/>
      <c r="AE280" s="563"/>
      <c r="AF280" s="563"/>
      <c r="AG280" s="563"/>
      <c r="AH280" s="563"/>
      <c r="AI280" s="743"/>
      <c r="AJ280" s="990"/>
      <c r="AK280" s="991"/>
      <c r="AL280" s="991"/>
      <c r="AM280" s="991"/>
      <c r="AN280" s="991"/>
      <c r="AO280" s="991"/>
      <c r="AP280" s="991"/>
      <c r="AQ280" s="991"/>
      <c r="AR280" s="991"/>
      <c r="AS280" s="992"/>
      <c r="AV280" s="124"/>
    </row>
    <row r="281" spans="3:48" ht="21.25" customHeight="1" x14ac:dyDescent="0.3">
      <c r="C281" s="38"/>
      <c r="D281" s="70" t="s">
        <v>87</v>
      </c>
      <c r="E281" s="71"/>
      <c r="F281" s="71"/>
      <c r="G281" s="71"/>
      <c r="H281" s="71"/>
      <c r="I281" s="71"/>
      <c r="J281" s="72"/>
      <c r="K281" s="730" t="s">
        <v>61</v>
      </c>
      <c r="L281" s="731"/>
      <c r="M281" s="710"/>
      <c r="N281" s="711"/>
      <c r="O281" s="711"/>
      <c r="P281" s="711"/>
      <c r="Q281" s="711"/>
      <c r="R281" s="711"/>
      <c r="S281" s="176" t="s">
        <v>62</v>
      </c>
      <c r="T281" s="85" t="str">
        <f>IF(AND(事業区分=2,M281&lt;&gt;""),IF(OR(NOT(ISNUMBER(M281)),M281&lt;=0),"新規件数を正しく入力してください（１以上）",IF(M281&lt;=M263-M278,"","新規設置数を超過しています")),IF(M282&lt;&gt;"","新規件数は入力してください",""))</f>
        <v/>
      </c>
      <c r="U281" s="71"/>
      <c r="V281" s="71"/>
      <c r="W281" s="71"/>
      <c r="X281" s="71"/>
      <c r="Y281" s="71"/>
      <c r="Z281" s="71"/>
      <c r="AA281" s="71"/>
      <c r="AB281" s="71"/>
      <c r="AC281" s="71"/>
      <c r="AD281" s="71"/>
      <c r="AE281" s="71"/>
      <c r="AF281" s="71"/>
      <c r="AG281" s="71"/>
      <c r="AH281" s="71"/>
      <c r="AI281" s="71"/>
      <c r="AJ281" s="990"/>
      <c r="AK281" s="991"/>
      <c r="AL281" s="991"/>
      <c r="AM281" s="991"/>
      <c r="AN281" s="991"/>
      <c r="AO281" s="991"/>
      <c r="AP281" s="991"/>
      <c r="AQ281" s="991"/>
      <c r="AR281" s="991"/>
      <c r="AS281" s="992"/>
      <c r="AV281" s="124"/>
    </row>
    <row r="282" spans="3:48" ht="21.25" customHeight="1" x14ac:dyDescent="0.3">
      <c r="C282" s="38"/>
      <c r="D282" s="76"/>
      <c r="J282" s="77"/>
      <c r="K282" s="731" t="s">
        <v>64</v>
      </c>
      <c r="L282" s="731"/>
      <c r="M282" s="710"/>
      <c r="N282" s="711"/>
      <c r="O282" s="711"/>
      <c r="P282" s="711"/>
      <c r="Q282" s="711"/>
      <c r="R282" s="711"/>
      <c r="S282" s="176" t="s">
        <v>62</v>
      </c>
      <c r="T282" s="85" t="str">
        <f>IF(AND(事業区分=2,M282&lt;&gt;""),IF(OR(NOT(ISNUMBER(M282)),M282&lt;0),"交換件数を正しく入力してください",IF(M282&gt;M278,"既設設置数を超過しています","")),"")</f>
        <v/>
      </c>
      <c r="U282" s="71"/>
      <c r="V282" s="71"/>
      <c r="W282" s="71"/>
      <c r="X282" s="71"/>
      <c r="Y282" s="71"/>
      <c r="Z282" s="71"/>
      <c r="AA282" s="71"/>
      <c r="AB282" s="71"/>
      <c r="AC282" s="71"/>
      <c r="AD282" s="71"/>
      <c r="AE282" s="71"/>
      <c r="AF282" s="71"/>
      <c r="AG282" s="71"/>
      <c r="AH282" s="71"/>
      <c r="AI282" s="71"/>
      <c r="AJ282" s="990"/>
      <c r="AK282" s="991"/>
      <c r="AL282" s="991"/>
      <c r="AM282" s="991"/>
      <c r="AN282" s="991"/>
      <c r="AO282" s="991"/>
      <c r="AP282" s="991"/>
      <c r="AQ282" s="991"/>
      <c r="AR282" s="991"/>
      <c r="AS282" s="992"/>
      <c r="AV282" s="124"/>
    </row>
    <row r="283" spans="3:48" ht="21.25" customHeight="1" x14ac:dyDescent="0.3">
      <c r="C283" s="174"/>
      <c r="D283" s="66"/>
      <c r="E283" s="79"/>
      <c r="F283" s="79"/>
      <c r="G283" s="79"/>
      <c r="H283" s="79"/>
      <c r="I283" s="79"/>
      <c r="J283" s="79"/>
      <c r="K283" s="730" t="s">
        <v>65</v>
      </c>
      <c r="L283" s="731"/>
      <c r="M283" s="739" t="str">
        <f>IF(SUM(M281:R282)=0,"",SUM(M281:R282))</f>
        <v/>
      </c>
      <c r="N283" s="740"/>
      <c r="O283" s="740"/>
      <c r="P283" s="740"/>
      <c r="Q283" s="740"/>
      <c r="R283" s="740"/>
      <c r="S283" s="58" t="s">
        <v>75</v>
      </c>
      <c r="T283" s="87" t="str">
        <f>IF(AND(事業区分=2,M283&lt;&gt;""),IF(AND(ISNUMBER(M283),M283&gt;0,M283&lt;=M263,M283&lt;=800),"","導入件数の修正が必要です"),"上限は８００件")</f>
        <v>上限は８００件</v>
      </c>
      <c r="U283" s="88"/>
      <c r="V283" s="88"/>
      <c r="W283" s="88"/>
      <c r="X283" s="88"/>
      <c r="Y283" s="88"/>
      <c r="Z283" s="88"/>
      <c r="AA283" s="88"/>
      <c r="AB283" s="89" t="str">
        <f>IF(AND(M281="",M282="",T283="上限は８００件"),"",IF(AND(事業区分=2,T281="",T282="",T283=""),"基準適合です","修正が必要です"))</f>
        <v/>
      </c>
      <c r="AC283" s="90"/>
      <c r="AD283" s="90"/>
      <c r="AE283" s="90"/>
      <c r="AF283" s="90"/>
      <c r="AG283" s="90"/>
      <c r="AH283" s="90"/>
      <c r="AI283" s="481"/>
      <c r="AJ283" s="990"/>
      <c r="AK283" s="991"/>
      <c r="AL283" s="991"/>
      <c r="AM283" s="991"/>
      <c r="AN283" s="991"/>
      <c r="AO283" s="991"/>
      <c r="AP283" s="991"/>
      <c r="AQ283" s="991"/>
      <c r="AR283" s="991"/>
      <c r="AS283" s="992"/>
      <c r="AV283" s="124"/>
    </row>
    <row r="284" spans="3:48" ht="21.25" customHeight="1" x14ac:dyDescent="0.3">
      <c r="C284" s="91"/>
      <c r="D284" s="996" t="s">
        <v>764</v>
      </c>
      <c r="E284" s="639"/>
      <c r="F284" s="639"/>
      <c r="G284" s="639"/>
      <c r="H284" s="639"/>
      <c r="I284" s="639"/>
      <c r="J284" s="640"/>
      <c r="K284" s="997" t="s">
        <v>88</v>
      </c>
      <c r="L284" s="847"/>
      <c r="M284" s="747" t="str">
        <f>IF(AND(M278&lt;&gt;"",M281&lt;&gt;"",T278="",T281=""),ROUNDDOWN((M278+M281)/M263*100,3),"")</f>
        <v/>
      </c>
      <c r="N284" s="748"/>
      <c r="O284" s="748"/>
      <c r="P284" s="748"/>
      <c r="Q284" s="748"/>
      <c r="R284" s="748"/>
      <c r="S284" s="80" t="s">
        <v>78</v>
      </c>
      <c r="T284" s="177" t="str">
        <f>IF(M284="","",IF(M284&gt;100,"修正が必要です",""))</f>
        <v/>
      </c>
      <c r="U284" s="177"/>
      <c r="V284" s="177"/>
      <c r="W284" s="177"/>
      <c r="X284" s="177"/>
      <c r="Y284" s="177"/>
      <c r="Z284" s="177"/>
      <c r="AA284" s="177"/>
      <c r="AB284" s="177"/>
      <c r="AC284" s="177"/>
      <c r="AD284" s="177"/>
      <c r="AE284" s="177"/>
      <c r="AF284" s="177"/>
      <c r="AG284" s="177"/>
      <c r="AH284" s="177"/>
      <c r="AI284" s="177"/>
      <c r="AJ284" s="990"/>
      <c r="AK284" s="991"/>
      <c r="AL284" s="991"/>
      <c r="AM284" s="991"/>
      <c r="AN284" s="991"/>
      <c r="AO284" s="991"/>
      <c r="AP284" s="991"/>
      <c r="AQ284" s="991"/>
      <c r="AR284" s="991"/>
      <c r="AS284" s="992"/>
      <c r="AV284" s="83"/>
    </row>
    <row r="285" spans="3:48" ht="21.25" customHeight="1" thickBot="1" x14ac:dyDescent="0.35">
      <c r="C285" s="81"/>
      <c r="D285" s="641"/>
      <c r="E285" s="642"/>
      <c r="F285" s="642"/>
      <c r="G285" s="642"/>
      <c r="H285" s="642"/>
      <c r="I285" s="642"/>
      <c r="J285" s="643"/>
      <c r="K285" s="776" t="s">
        <v>762</v>
      </c>
      <c r="L285" s="736"/>
      <c r="M285" s="737" t="str">
        <f>IF(AND(M279&lt;&gt;"",M284&lt;&gt;""),M284-M279,"")</f>
        <v/>
      </c>
      <c r="N285" s="738"/>
      <c r="O285" s="738"/>
      <c r="P285" s="738"/>
      <c r="Q285" s="738"/>
      <c r="R285" s="738"/>
      <c r="S285" s="485" t="s">
        <v>761</v>
      </c>
      <c r="T285" s="82" t="str">
        <f>IF(M285="","",IF(M285&lt;0,"新規件数を正しく入力してください",""))</f>
        <v/>
      </c>
      <c r="U285" s="82"/>
      <c r="V285" s="82"/>
      <c r="W285" s="82"/>
      <c r="X285" s="82"/>
      <c r="Y285" s="82"/>
      <c r="Z285" s="82"/>
      <c r="AA285" s="82"/>
      <c r="AB285" s="82"/>
      <c r="AC285" s="82"/>
      <c r="AD285" s="82"/>
      <c r="AE285" s="82"/>
      <c r="AF285" s="82"/>
      <c r="AG285" s="82"/>
      <c r="AH285" s="82"/>
      <c r="AI285" s="82"/>
      <c r="AJ285" s="993"/>
      <c r="AK285" s="994"/>
      <c r="AL285" s="994"/>
      <c r="AM285" s="994"/>
      <c r="AN285" s="994"/>
      <c r="AO285" s="994"/>
      <c r="AP285" s="994"/>
      <c r="AQ285" s="994"/>
      <c r="AR285" s="994"/>
      <c r="AS285" s="995"/>
      <c r="AV285" s="83"/>
    </row>
    <row r="286" spans="3:48" ht="21.25" customHeight="1" thickBot="1" x14ac:dyDescent="0.35">
      <c r="C286" s="778" t="str" cm="1">
        <f t="array" ref="C286">_xlfn.IFS(AND(事業区分=1,AB274="修正が必要です"),"修正が必要です",AND(事業区分=1,AB274="基準適合です"),"基準適合です",AND(事業区分=2,AB283="修正が必要です"),"修正が必要です",AND(事業区分=2,AB283="基準適合です"),"基準適合です",TRUE,"")</f>
        <v/>
      </c>
      <c r="D286" s="779"/>
      <c r="E286" s="779"/>
      <c r="F286" s="779"/>
      <c r="G286" s="779"/>
      <c r="H286" s="779"/>
      <c r="I286" s="779"/>
      <c r="J286" s="779"/>
      <c r="K286" s="779"/>
      <c r="L286" s="779"/>
      <c r="M286" s="779"/>
      <c r="N286" s="779"/>
      <c r="O286" s="779"/>
      <c r="P286" s="779"/>
      <c r="Q286" s="779"/>
      <c r="R286" s="779"/>
      <c r="S286" s="779"/>
      <c r="T286" s="779"/>
      <c r="U286" s="779"/>
      <c r="V286" s="779"/>
      <c r="W286" s="779"/>
      <c r="X286" s="779"/>
      <c r="Y286" s="779"/>
      <c r="Z286" s="779"/>
      <c r="AA286" s="779"/>
      <c r="AB286" s="779"/>
      <c r="AC286" s="779"/>
      <c r="AD286" s="779"/>
      <c r="AE286" s="779"/>
      <c r="AF286" s="779"/>
      <c r="AG286" s="779"/>
      <c r="AH286" s="779"/>
      <c r="AI286" s="779"/>
      <c r="AJ286" s="779"/>
      <c r="AK286" s="779"/>
      <c r="AL286" s="779"/>
      <c r="AM286" s="779"/>
      <c r="AN286" s="779"/>
      <c r="AO286" s="779"/>
      <c r="AP286" s="779"/>
      <c r="AQ286" s="779"/>
      <c r="AR286" s="779"/>
      <c r="AS286" s="780"/>
      <c r="AV286" s="83"/>
    </row>
    <row r="287" spans="3:48" ht="21.25" customHeight="1" x14ac:dyDescent="0.3">
      <c r="AV287" s="60"/>
    </row>
    <row r="288" spans="3:48" ht="35.25" customHeight="1" thickBot="1" x14ac:dyDescent="0.35">
      <c r="C288" s="998" t="s">
        <v>795</v>
      </c>
      <c r="D288" s="999"/>
      <c r="E288" s="999"/>
      <c r="F288" s="999"/>
      <c r="G288" s="999"/>
      <c r="H288" s="999"/>
      <c r="I288" s="999"/>
      <c r="J288" s="999"/>
      <c r="K288" s="999"/>
      <c r="L288" s="999"/>
      <c r="M288" s="999"/>
      <c r="N288" s="999"/>
      <c r="O288" s="999"/>
      <c r="P288" s="999"/>
      <c r="Q288" s="999"/>
      <c r="R288" s="999"/>
      <c r="S288" s="999"/>
      <c r="T288" s="999"/>
      <c r="U288" s="999"/>
      <c r="V288" s="999"/>
      <c r="W288" s="999"/>
      <c r="X288" s="999"/>
      <c r="Y288" s="999"/>
      <c r="Z288" s="999"/>
      <c r="AA288" s="999"/>
      <c r="AB288" s="999"/>
      <c r="AC288" s="999"/>
      <c r="AD288" s="999"/>
      <c r="AE288" s="999"/>
      <c r="AF288" s="999"/>
      <c r="AG288" s="999"/>
      <c r="AH288" s="999"/>
      <c r="AI288" s="999"/>
      <c r="AJ288" s="999"/>
      <c r="AK288" s="999"/>
      <c r="AL288" s="999"/>
      <c r="AM288" s="999"/>
      <c r="AN288" s="999"/>
      <c r="AO288" s="999"/>
      <c r="AP288" s="999"/>
      <c r="AQ288" s="999"/>
      <c r="AR288" s="999"/>
      <c r="AV288" s="60"/>
    </row>
    <row r="289" spans="1:47" ht="21.25" customHeight="1" x14ac:dyDescent="0.3">
      <c r="C289" s="791" t="s">
        <v>796</v>
      </c>
      <c r="D289" s="792"/>
      <c r="E289" s="792"/>
      <c r="F289" s="792"/>
      <c r="G289" s="792"/>
      <c r="H289" s="792"/>
      <c r="I289" s="792"/>
      <c r="J289" s="792"/>
      <c r="K289" s="792"/>
      <c r="L289" s="792"/>
      <c r="M289" s="792"/>
      <c r="N289" s="792"/>
      <c r="O289" s="792"/>
      <c r="P289" s="792"/>
      <c r="Q289" s="792"/>
      <c r="R289" s="792"/>
      <c r="S289" s="792"/>
      <c r="T289" s="792"/>
      <c r="U289" s="792"/>
      <c r="V289" s="792"/>
      <c r="W289" s="792"/>
      <c r="X289" s="792"/>
      <c r="Y289" s="792"/>
      <c r="Z289" s="792"/>
      <c r="AA289" s="792"/>
      <c r="AB289" s="792"/>
      <c r="AC289" s="792"/>
      <c r="AD289" s="792"/>
      <c r="AE289" s="792"/>
      <c r="AF289" s="792"/>
      <c r="AG289" s="792"/>
      <c r="AH289" s="792"/>
      <c r="AI289" s="792"/>
      <c r="AJ289" s="792"/>
      <c r="AK289" s="793" t="s">
        <v>99</v>
      </c>
      <c r="AL289" s="793"/>
      <c r="AM289" s="793"/>
      <c r="AN289" s="793"/>
      <c r="AO289" s="793"/>
      <c r="AP289" s="793"/>
      <c r="AQ289" s="793"/>
      <c r="AR289" s="793"/>
      <c r="AS289" s="794"/>
    </row>
    <row r="290" spans="1:47" ht="21.25" customHeight="1" x14ac:dyDescent="0.3">
      <c r="C290" s="38"/>
      <c r="D290" s="795" t="s">
        <v>100</v>
      </c>
      <c r="E290" s="795"/>
      <c r="F290" s="795"/>
      <c r="G290" s="795"/>
      <c r="H290" s="795"/>
      <c r="I290" s="795"/>
      <c r="J290" s="795"/>
      <c r="K290" s="795"/>
      <c r="L290" s="795"/>
      <c r="M290" s="796" t="s">
        <v>101</v>
      </c>
      <c r="N290" s="796"/>
      <c r="O290" s="796"/>
      <c r="P290" s="796"/>
      <c r="Q290" s="796"/>
      <c r="R290" s="796"/>
      <c r="S290" s="796"/>
      <c r="T290" s="796"/>
      <c r="U290" s="796" t="s">
        <v>102</v>
      </c>
      <c r="V290" s="796"/>
      <c r="W290" s="796"/>
      <c r="X290" s="796"/>
      <c r="Y290" s="796"/>
      <c r="Z290" s="796"/>
      <c r="AA290" s="796"/>
      <c r="AB290" s="796"/>
      <c r="AC290" s="796" t="s">
        <v>103</v>
      </c>
      <c r="AD290" s="796"/>
      <c r="AE290" s="796"/>
      <c r="AF290" s="796"/>
      <c r="AG290" s="796" t="s">
        <v>801</v>
      </c>
      <c r="AH290" s="796"/>
      <c r="AI290" s="796"/>
      <c r="AJ290" s="796"/>
      <c r="AK290" s="796"/>
      <c r="AL290" s="796"/>
      <c r="AM290" s="796"/>
      <c r="AN290" s="796"/>
      <c r="AO290" s="797"/>
      <c r="AP290" s="798"/>
      <c r="AQ290" s="798"/>
      <c r="AR290" s="798"/>
      <c r="AS290" s="799"/>
    </row>
    <row r="291" spans="1:47" ht="21.25" customHeight="1" x14ac:dyDescent="0.3">
      <c r="C291" s="38"/>
      <c r="D291" s="800" t="s">
        <v>104</v>
      </c>
      <c r="E291" s="800"/>
      <c r="F291" s="800"/>
      <c r="G291" s="800"/>
      <c r="H291" s="800"/>
      <c r="I291" s="800"/>
      <c r="J291" s="800"/>
      <c r="K291" s="800"/>
      <c r="L291" s="800"/>
      <c r="M291" s="801"/>
      <c r="N291" s="801"/>
      <c r="O291" s="801"/>
      <c r="P291" s="801"/>
      <c r="Q291" s="801"/>
      <c r="R291" s="801"/>
      <c r="S291" s="801"/>
      <c r="T291" s="801"/>
      <c r="U291" s="801"/>
      <c r="V291" s="801"/>
      <c r="W291" s="801"/>
      <c r="X291" s="801"/>
      <c r="Y291" s="801"/>
      <c r="Z291" s="801"/>
      <c r="AA291" s="801"/>
      <c r="AB291" s="801"/>
      <c r="AC291" s="802"/>
      <c r="AD291" s="802"/>
      <c r="AE291" s="802"/>
      <c r="AF291" s="802"/>
      <c r="AG291" s="803">
        <f>ROUNDDOWN(U291/2,0)</f>
        <v>0</v>
      </c>
      <c r="AH291" s="803"/>
      <c r="AI291" s="803"/>
      <c r="AJ291" s="803"/>
      <c r="AK291" s="803"/>
      <c r="AL291" s="803"/>
      <c r="AM291" s="803"/>
      <c r="AN291" s="803"/>
      <c r="AO291" s="804"/>
      <c r="AP291" s="805"/>
      <c r="AQ291" s="805"/>
      <c r="AR291" s="805"/>
      <c r="AS291" s="806"/>
    </row>
    <row r="292" spans="1:47" ht="21.25" customHeight="1" x14ac:dyDescent="0.3">
      <c r="C292" s="38"/>
      <c r="D292" s="800" t="s">
        <v>105</v>
      </c>
      <c r="E292" s="800"/>
      <c r="F292" s="800"/>
      <c r="G292" s="800"/>
      <c r="H292" s="800"/>
      <c r="I292" s="800"/>
      <c r="J292" s="800"/>
      <c r="K292" s="800"/>
      <c r="L292" s="800"/>
      <c r="M292" s="801"/>
      <c r="N292" s="801"/>
      <c r="O292" s="801"/>
      <c r="P292" s="801"/>
      <c r="Q292" s="801"/>
      <c r="R292" s="801"/>
      <c r="S292" s="801"/>
      <c r="T292" s="801"/>
      <c r="U292" s="801"/>
      <c r="V292" s="801"/>
      <c r="W292" s="801"/>
      <c r="X292" s="801"/>
      <c r="Y292" s="801"/>
      <c r="Z292" s="801"/>
      <c r="AA292" s="801"/>
      <c r="AB292" s="801"/>
      <c r="AC292" s="802"/>
      <c r="AD292" s="802"/>
      <c r="AE292" s="802"/>
      <c r="AF292" s="802"/>
      <c r="AG292" s="803">
        <f t="shared" ref="AG292:AG293" si="1">ROUNDDOWN(U292/2,0)</f>
        <v>0</v>
      </c>
      <c r="AH292" s="803"/>
      <c r="AI292" s="803"/>
      <c r="AJ292" s="803"/>
      <c r="AK292" s="803"/>
      <c r="AL292" s="803"/>
      <c r="AM292" s="803"/>
      <c r="AN292" s="803"/>
      <c r="AO292" s="804"/>
      <c r="AP292" s="805"/>
      <c r="AQ292" s="805"/>
      <c r="AR292" s="805"/>
      <c r="AS292" s="806"/>
    </row>
    <row r="293" spans="1:47" ht="21.25" customHeight="1" x14ac:dyDescent="0.3">
      <c r="C293" s="38"/>
      <c r="D293" s="800" t="s">
        <v>106</v>
      </c>
      <c r="E293" s="800"/>
      <c r="F293" s="800"/>
      <c r="G293" s="800"/>
      <c r="H293" s="800"/>
      <c r="I293" s="800"/>
      <c r="J293" s="800"/>
      <c r="K293" s="800"/>
      <c r="L293" s="800"/>
      <c r="M293" s="801"/>
      <c r="N293" s="801"/>
      <c r="O293" s="801"/>
      <c r="P293" s="801"/>
      <c r="Q293" s="801"/>
      <c r="R293" s="801"/>
      <c r="S293" s="801"/>
      <c r="T293" s="801"/>
      <c r="U293" s="801"/>
      <c r="V293" s="801"/>
      <c r="W293" s="801"/>
      <c r="X293" s="801"/>
      <c r="Y293" s="801"/>
      <c r="Z293" s="801"/>
      <c r="AA293" s="801"/>
      <c r="AB293" s="801"/>
      <c r="AC293" s="802"/>
      <c r="AD293" s="802"/>
      <c r="AE293" s="802"/>
      <c r="AF293" s="802"/>
      <c r="AG293" s="803">
        <f t="shared" si="1"/>
        <v>0</v>
      </c>
      <c r="AH293" s="803"/>
      <c r="AI293" s="803"/>
      <c r="AJ293" s="803"/>
      <c r="AK293" s="803"/>
      <c r="AL293" s="803"/>
      <c r="AM293" s="803"/>
      <c r="AN293" s="803"/>
      <c r="AO293" s="804"/>
      <c r="AP293" s="805"/>
      <c r="AQ293" s="805"/>
      <c r="AR293" s="805"/>
      <c r="AS293" s="806"/>
    </row>
    <row r="294" spans="1:47" ht="21.25" customHeight="1" x14ac:dyDescent="0.3">
      <c r="C294" s="38"/>
      <c r="D294" s="1000" t="s">
        <v>65</v>
      </c>
      <c r="E294" s="1000"/>
      <c r="F294" s="1000"/>
      <c r="G294" s="1000"/>
      <c r="H294" s="1000"/>
      <c r="I294" s="1000"/>
      <c r="J294" s="1000"/>
      <c r="K294" s="1000"/>
      <c r="L294" s="1000"/>
      <c r="M294" s="1001">
        <f>SUM(M291:T293)</f>
        <v>0</v>
      </c>
      <c r="N294" s="1001"/>
      <c r="O294" s="1001"/>
      <c r="P294" s="1001"/>
      <c r="Q294" s="1001"/>
      <c r="R294" s="1001"/>
      <c r="S294" s="1001"/>
      <c r="T294" s="1001"/>
      <c r="U294" s="1001">
        <f>SUM(U291:AB293)</f>
        <v>0</v>
      </c>
      <c r="V294" s="1001"/>
      <c r="W294" s="1001"/>
      <c r="X294" s="1001"/>
      <c r="Y294" s="1001"/>
      <c r="Z294" s="1001"/>
      <c r="AA294" s="1001"/>
      <c r="AB294" s="1001"/>
      <c r="AC294" s="1002" t="s">
        <v>174</v>
      </c>
      <c r="AD294" s="1003"/>
      <c r="AE294" s="1003"/>
      <c r="AF294" s="1004"/>
      <c r="AG294" s="1005">
        <f>SUM(AG291:AN293)</f>
        <v>0</v>
      </c>
      <c r="AH294" s="1005"/>
      <c r="AI294" s="1005"/>
      <c r="AJ294" s="1005"/>
      <c r="AK294" s="1005"/>
      <c r="AL294" s="1005"/>
      <c r="AM294" s="1005"/>
      <c r="AN294" s="1006"/>
      <c r="AO294" s="1007"/>
      <c r="AP294" s="606"/>
      <c r="AQ294" s="606"/>
      <c r="AR294" s="606"/>
      <c r="AS294" s="1008"/>
    </row>
    <row r="295" spans="1:47" ht="21.25" customHeight="1" x14ac:dyDescent="0.3">
      <c r="C295" s="38"/>
      <c r="D295" s="713" t="s">
        <v>175</v>
      </c>
      <c r="E295" s="714"/>
      <c r="F295" s="714"/>
      <c r="G295" s="714"/>
      <c r="H295" s="714"/>
      <c r="I295" s="714"/>
      <c r="J295" s="714"/>
      <c r="K295" s="714"/>
      <c r="L295" s="714"/>
      <c r="M295" s="714"/>
      <c r="N295" s="714"/>
      <c r="O295" s="714"/>
      <c r="P295" s="714"/>
      <c r="Q295" s="714"/>
      <c r="R295" s="714"/>
      <c r="S295" s="714"/>
      <c r="T295" s="1009"/>
      <c r="U295" s="1010" t="str">
        <f>IF(AND(AG143&lt;&gt;0,AG294&lt;&gt;0),U143-U294,"")</f>
        <v/>
      </c>
      <c r="V295" s="1011"/>
      <c r="W295" s="1011"/>
      <c r="X295" s="1011"/>
      <c r="Y295" s="1011"/>
      <c r="Z295" s="1011"/>
      <c r="AA295" s="1011"/>
      <c r="AB295" s="178" t="s">
        <v>129</v>
      </c>
      <c r="AC295" s="1012" t="str">
        <f>IF(AND(AG143&lt;&gt;0,AG294&lt;&gt;0),ROUND(U295/U143,3),"")</f>
        <v/>
      </c>
      <c r="AD295" s="1013"/>
      <c r="AE295" s="1013"/>
      <c r="AF295" s="1014"/>
      <c r="AG295" s="1015" t="str">
        <f>IF(AND(U294&lt;1000000,U294&gt;0),"修正が必要です","")</f>
        <v/>
      </c>
      <c r="AH295" s="1016"/>
      <c r="AI295" s="1016"/>
      <c r="AJ295" s="1016"/>
      <c r="AK295" s="1016"/>
      <c r="AL295" s="1016"/>
      <c r="AM295" s="1016"/>
      <c r="AN295" s="1016"/>
      <c r="AO295" s="1016"/>
      <c r="AP295" s="1016"/>
      <c r="AQ295" s="1016"/>
      <c r="AR295" s="1016"/>
      <c r="AS295" s="1017"/>
    </row>
    <row r="296" spans="1:47" ht="21.25" customHeight="1" thickBot="1" x14ac:dyDescent="0.35">
      <c r="C296" s="1018" t="str">
        <f>IF(AG294=0,"",IF(AG143&lt;AG294,"申請時の計画数を超えています。",IF(AC295=0,"基準適合です",IF(AC295&gt;0.1,"10%超の減少です。承認を受けて下さい。",""))))</f>
        <v/>
      </c>
      <c r="D296" s="1019"/>
      <c r="E296" s="1019"/>
      <c r="F296" s="1019"/>
      <c r="G296" s="1019"/>
      <c r="H296" s="1019"/>
      <c r="I296" s="1019"/>
      <c r="J296" s="1019"/>
      <c r="K296" s="1019"/>
      <c r="L296" s="1019"/>
      <c r="M296" s="1019"/>
      <c r="N296" s="1019"/>
      <c r="O296" s="1019"/>
      <c r="P296" s="1019"/>
      <c r="Q296" s="1019"/>
      <c r="R296" s="1019"/>
      <c r="S296" s="1019"/>
      <c r="T296" s="1019"/>
      <c r="U296" s="1019"/>
      <c r="V296" s="1019"/>
      <c r="W296" s="1019"/>
      <c r="X296" s="1019"/>
      <c r="Y296" s="1019"/>
      <c r="Z296" s="1019"/>
      <c r="AA296" s="1019"/>
      <c r="AB296" s="1019"/>
      <c r="AC296" s="1019"/>
      <c r="AD296" s="1019"/>
      <c r="AE296" s="1019"/>
      <c r="AF296" s="1019"/>
      <c r="AG296" s="1019"/>
      <c r="AH296" s="1019"/>
      <c r="AI296" s="1019"/>
      <c r="AJ296" s="1019"/>
      <c r="AK296" s="1019"/>
      <c r="AL296" s="1019"/>
      <c r="AM296" s="1019"/>
      <c r="AN296" s="1019"/>
      <c r="AO296" s="1019"/>
      <c r="AP296" s="1019"/>
      <c r="AQ296" s="1019"/>
      <c r="AR296" s="1019"/>
      <c r="AS296" s="1020"/>
    </row>
    <row r="297" spans="1:47" ht="21.25" customHeight="1" x14ac:dyDescent="0.3">
      <c r="C297" s="15"/>
      <c r="D297" s="15"/>
      <c r="E297" s="15"/>
      <c r="F297" s="16"/>
      <c r="G297" s="16"/>
      <c r="H297" s="16"/>
      <c r="I297" s="16"/>
      <c r="J297" s="16"/>
      <c r="K297" s="16"/>
      <c r="L297" s="16"/>
      <c r="M297" s="16"/>
      <c r="N297" s="16"/>
      <c r="O297" s="17"/>
      <c r="P297" s="17"/>
      <c r="Q297" s="17"/>
      <c r="R297" s="17"/>
      <c r="S297" s="17"/>
      <c r="T297" s="17"/>
      <c r="U297" s="17"/>
      <c r="V297" s="18"/>
      <c r="W297" s="179"/>
      <c r="X297" s="179"/>
      <c r="Y297" s="179"/>
      <c r="Z297" s="179"/>
      <c r="AA297" s="179"/>
      <c r="AB297" s="179"/>
      <c r="AC297" s="179"/>
      <c r="AD297" s="19"/>
      <c r="AE297" s="19"/>
      <c r="AF297" s="19"/>
      <c r="AG297" s="19"/>
      <c r="AH297" s="19"/>
      <c r="AI297" s="19"/>
      <c r="AJ297" s="19"/>
      <c r="AK297" s="19"/>
      <c r="AL297" s="19"/>
      <c r="AM297" s="19"/>
      <c r="AN297" s="19"/>
      <c r="AO297" s="19"/>
      <c r="AP297" s="19"/>
      <c r="AQ297" s="19"/>
      <c r="AR297" s="19"/>
      <c r="AS297" s="19"/>
      <c r="AT297" s="19"/>
      <c r="AU297" s="19"/>
    </row>
    <row r="298" spans="1:47" ht="21.25" hidden="1" customHeight="1" x14ac:dyDescent="0.3">
      <c r="A298" s="30"/>
      <c r="B298" s="30"/>
      <c r="C298" s="131"/>
      <c r="D298" s="131"/>
      <c r="E298" s="131"/>
      <c r="F298" s="33"/>
      <c r="G298" s="33"/>
      <c r="H298" s="33"/>
      <c r="I298" s="33"/>
      <c r="J298" s="33"/>
      <c r="K298" s="33"/>
      <c r="L298" s="33"/>
      <c r="M298" s="33"/>
      <c r="N298" s="33"/>
      <c r="O298" s="132"/>
      <c r="P298" s="132"/>
      <c r="Q298" s="132"/>
      <c r="R298" s="132"/>
      <c r="S298" s="132"/>
      <c r="T298" s="132"/>
      <c r="U298" s="132"/>
      <c r="V298" s="133"/>
      <c r="W298" s="134"/>
      <c r="X298" s="134"/>
      <c r="Y298" s="134"/>
      <c r="Z298" s="134"/>
      <c r="AA298" s="134"/>
      <c r="AB298" s="134"/>
      <c r="AC298" s="134"/>
      <c r="AD298" s="134"/>
      <c r="AE298" s="134"/>
      <c r="AF298" s="134"/>
      <c r="AG298" s="134"/>
      <c r="AH298" s="134"/>
      <c r="AI298" s="134"/>
      <c r="AJ298" s="134"/>
      <c r="AK298" s="134"/>
      <c r="AL298" s="134"/>
      <c r="AM298" s="134"/>
      <c r="AN298" s="134"/>
      <c r="AO298" s="134"/>
      <c r="AP298" s="134"/>
      <c r="AQ298" s="517" t="s">
        <v>176</v>
      </c>
      <c r="AR298" s="517"/>
      <c r="AS298" s="517"/>
      <c r="AT298" s="19"/>
      <c r="AU298" s="19"/>
    </row>
    <row r="299" spans="1:47" ht="21.25" hidden="1" customHeight="1" x14ac:dyDescent="0.3">
      <c r="C299" s="15"/>
      <c r="D299" s="15"/>
      <c r="E299" s="15"/>
      <c r="F299" s="16"/>
      <c r="G299" s="16"/>
      <c r="H299" s="16"/>
      <c r="I299" s="16"/>
      <c r="J299" s="16"/>
      <c r="K299" s="16"/>
      <c r="L299" s="16"/>
      <c r="M299" s="16"/>
      <c r="N299" s="16"/>
      <c r="O299" s="17"/>
      <c r="P299" s="17"/>
      <c r="Q299" s="17"/>
      <c r="R299" s="17"/>
      <c r="S299" s="17"/>
      <c r="T299" s="17"/>
      <c r="U299" s="17"/>
      <c r="V299" s="18"/>
      <c r="W299" s="179"/>
      <c r="X299" s="179"/>
      <c r="Y299" s="179"/>
      <c r="Z299" s="179"/>
      <c r="AA299" s="179"/>
      <c r="AB299" s="179"/>
      <c r="AC299" s="179"/>
      <c r="AD299" s="19"/>
      <c r="AE299" s="19"/>
      <c r="AF299" s="19"/>
      <c r="AG299" s="19"/>
      <c r="AH299" s="19"/>
      <c r="AI299" s="19"/>
      <c r="AJ299" s="19"/>
      <c r="AK299" s="19"/>
      <c r="AL299" s="19"/>
      <c r="AM299" s="19"/>
      <c r="AN299" s="19"/>
      <c r="AO299" s="19"/>
      <c r="AP299" s="19"/>
      <c r="AQ299" s="19"/>
      <c r="AR299" s="19"/>
      <c r="AS299" s="19"/>
      <c r="AT299" s="19"/>
      <c r="AU299" s="19"/>
    </row>
    <row r="300" spans="1:47" ht="21.25" hidden="1" customHeight="1" x14ac:dyDescent="0.3">
      <c r="A300" s="518" t="s">
        <v>177</v>
      </c>
      <c r="B300" s="518"/>
      <c r="C300" s="518"/>
      <c r="D300" s="518"/>
      <c r="E300" s="518"/>
      <c r="F300" s="518"/>
      <c r="G300" s="518"/>
      <c r="H300" s="518"/>
      <c r="I300" s="518"/>
      <c r="J300" s="518"/>
      <c r="K300" s="518"/>
      <c r="L300" s="518"/>
      <c r="M300" s="518"/>
      <c r="N300" s="518"/>
      <c r="O300" s="518"/>
      <c r="P300" s="518"/>
      <c r="Q300" s="518"/>
      <c r="R300" s="518"/>
      <c r="S300" s="518"/>
      <c r="T300" s="518"/>
      <c r="U300" s="518"/>
      <c r="V300" s="518"/>
      <c r="W300" s="518"/>
      <c r="X300" s="518"/>
      <c r="Y300" s="518"/>
      <c r="Z300" s="518"/>
      <c r="AA300" s="518"/>
      <c r="AB300" s="518"/>
      <c r="AC300" s="518"/>
      <c r="AD300" s="518"/>
      <c r="AE300" s="518"/>
      <c r="AF300" s="518"/>
      <c r="AG300" s="518"/>
      <c r="AH300" s="518"/>
      <c r="AI300" s="518"/>
      <c r="AJ300" s="518"/>
      <c r="AK300" s="518"/>
      <c r="AL300" s="518"/>
      <c r="AM300" s="518"/>
      <c r="AN300" s="518"/>
      <c r="AO300" s="518"/>
      <c r="AP300" s="518"/>
      <c r="AQ300" s="518"/>
      <c r="AR300" s="518"/>
      <c r="AS300" s="518"/>
    </row>
    <row r="301" spans="1:47" ht="21.25" hidden="1" customHeight="1" thickBot="1" x14ac:dyDescent="0.3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row>
    <row r="302" spans="1:47" ht="21.25" hidden="1" customHeight="1" x14ac:dyDescent="0.3">
      <c r="C302" s="520" t="s">
        <v>162</v>
      </c>
      <c r="D302" s="941"/>
      <c r="E302" s="941"/>
      <c r="F302" s="941"/>
      <c r="G302" s="941"/>
      <c r="H302" s="941"/>
      <c r="I302" s="941"/>
      <c r="J302" s="941"/>
      <c r="K302" s="941"/>
      <c r="L302" s="941"/>
      <c r="M302" s="941"/>
      <c r="N302" s="941"/>
      <c r="O302" s="941"/>
      <c r="P302" s="941"/>
      <c r="Q302" s="941"/>
      <c r="R302" s="941"/>
      <c r="S302" s="941"/>
      <c r="T302" s="941"/>
      <c r="U302" s="941"/>
      <c r="V302" s="941"/>
      <c r="W302" s="941"/>
      <c r="X302" s="941"/>
      <c r="Y302" s="941"/>
      <c r="Z302" s="941"/>
      <c r="AA302" s="941"/>
      <c r="AB302" s="941"/>
      <c r="AC302" s="941"/>
      <c r="AD302" s="941"/>
      <c r="AE302" s="941"/>
      <c r="AF302" s="941"/>
      <c r="AG302" s="941"/>
      <c r="AH302" s="941"/>
      <c r="AI302" s="941"/>
      <c r="AJ302" s="941"/>
      <c r="AK302" s="941"/>
      <c r="AL302" s="941"/>
      <c r="AM302" s="941"/>
      <c r="AN302" s="941"/>
      <c r="AO302" s="941"/>
      <c r="AP302" s="941"/>
      <c r="AQ302" s="941"/>
      <c r="AR302" s="941"/>
      <c r="AS302" s="942"/>
    </row>
    <row r="303" spans="1:47" ht="21.25" hidden="1" customHeight="1" x14ac:dyDescent="0.3">
      <c r="C303" s="8"/>
      <c r="D303" s="523" t="s">
        <v>163</v>
      </c>
      <c r="E303" s="524"/>
      <c r="F303" s="524"/>
      <c r="G303" s="524"/>
      <c r="H303" s="524"/>
      <c r="I303" s="524"/>
      <c r="J303" s="524"/>
      <c r="K303" s="524"/>
      <c r="L303" s="525"/>
      <c r="M303" s="540"/>
      <c r="N303" s="540"/>
      <c r="O303" s="540"/>
      <c r="P303" s="540"/>
      <c r="Q303" s="540"/>
      <c r="R303" s="540"/>
      <c r="S303" s="540"/>
      <c r="T303" s="541" t="str">
        <f>IF(AND(M303&lt;&gt;"",ISERROR(DAY(M303))),"エラー","")</f>
        <v/>
      </c>
      <c r="U303" s="542"/>
      <c r="V303" s="542"/>
      <c r="W303" s="542"/>
      <c r="X303" s="542" t="str">
        <f>IF(AND(M303="",OR($M$14&lt;&gt;"")),"交付決定日が必要です","")</f>
        <v/>
      </c>
      <c r="Y303" s="542"/>
      <c r="Z303" s="542"/>
      <c r="AA303" s="542"/>
      <c r="AB303" s="542"/>
      <c r="AC303" s="542"/>
      <c r="AD303" s="542"/>
      <c r="AE303" s="542"/>
      <c r="AF303" s="542"/>
      <c r="AG303" s="542"/>
      <c r="AH303" s="542"/>
      <c r="AI303" s="542"/>
      <c r="AJ303" s="542"/>
      <c r="AK303" s="542"/>
      <c r="AL303" s="542"/>
      <c r="AM303" s="542"/>
      <c r="AN303" s="542"/>
      <c r="AO303" s="542"/>
      <c r="AP303" s="542"/>
      <c r="AQ303" s="542"/>
      <c r="AR303" s="542"/>
      <c r="AS303" s="943"/>
    </row>
    <row r="304" spans="1:47" ht="21.25" hidden="1" customHeight="1" thickBot="1" x14ac:dyDescent="0.35">
      <c r="C304" s="135"/>
      <c r="D304" s="944" t="s">
        <v>789</v>
      </c>
      <c r="E304" s="945"/>
      <c r="F304" s="945"/>
      <c r="G304" s="945"/>
      <c r="H304" s="945"/>
      <c r="I304" s="945"/>
      <c r="J304" s="945"/>
      <c r="K304" s="945"/>
      <c r="L304" s="946"/>
      <c r="M304" s="948"/>
      <c r="N304" s="948"/>
      <c r="O304" s="948"/>
      <c r="P304" s="948"/>
      <c r="Q304" s="948"/>
      <c r="R304" s="948"/>
      <c r="S304" s="948"/>
      <c r="T304" s="949"/>
      <c r="U304" s="950"/>
      <c r="V304" s="950"/>
      <c r="W304" s="950"/>
      <c r="X304" s="951" t="str">
        <f>IF(AND(M304="",OR($M$14&lt;&gt;"")),"交付決定番号が必要です","")</f>
        <v/>
      </c>
      <c r="Y304" s="951"/>
      <c r="Z304" s="951"/>
      <c r="AA304" s="951"/>
      <c r="AB304" s="951"/>
      <c r="AC304" s="951"/>
      <c r="AD304" s="951"/>
      <c r="AE304" s="951"/>
      <c r="AF304" s="951"/>
      <c r="AG304" s="951"/>
      <c r="AH304" s="951"/>
      <c r="AI304" s="951"/>
      <c r="AJ304" s="951"/>
      <c r="AK304" s="951"/>
      <c r="AL304" s="951"/>
      <c r="AM304" s="951"/>
      <c r="AN304" s="951"/>
      <c r="AO304" s="951"/>
      <c r="AP304" s="951"/>
      <c r="AQ304" s="951"/>
      <c r="AR304" s="951"/>
      <c r="AS304" s="952"/>
    </row>
    <row r="305" spans="1:47" ht="21.25" hidden="1" customHeight="1" x14ac:dyDescent="0.3">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row>
    <row r="306" spans="1:47" ht="17.25" hidden="1" customHeight="1" thickBot="1" x14ac:dyDescent="0.35">
      <c r="C306" s="15"/>
      <c r="D306" s="15"/>
      <c r="E306" s="15"/>
      <c r="F306" s="16"/>
      <c r="G306" s="16"/>
      <c r="H306" s="16"/>
      <c r="I306" s="16"/>
      <c r="J306" s="16"/>
      <c r="K306" s="16"/>
      <c r="L306" s="16"/>
      <c r="M306" s="16"/>
      <c r="N306" s="16"/>
      <c r="O306" s="17"/>
      <c r="P306" s="17"/>
      <c r="Q306" s="17"/>
      <c r="R306" s="17"/>
      <c r="S306" s="17"/>
      <c r="T306" s="17"/>
      <c r="U306" s="17"/>
      <c r="V306" s="18"/>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row>
    <row r="307" spans="1:47" ht="21.25" hidden="1" customHeight="1" x14ac:dyDescent="0.3">
      <c r="B307" s="20"/>
      <c r="C307" s="550" t="s">
        <v>178</v>
      </c>
      <c r="D307" s="965"/>
      <c r="E307" s="965"/>
      <c r="F307" s="965"/>
      <c r="G307" s="965"/>
      <c r="H307" s="965"/>
      <c r="I307" s="965"/>
      <c r="J307" s="965"/>
      <c r="K307" s="965"/>
      <c r="L307" s="965"/>
      <c r="M307" s="965"/>
      <c r="N307" s="965"/>
      <c r="O307" s="965"/>
      <c r="P307" s="965"/>
      <c r="Q307" s="965"/>
      <c r="R307" s="965"/>
      <c r="S307" s="965"/>
      <c r="T307" s="965"/>
      <c r="U307" s="965"/>
      <c r="V307" s="965"/>
      <c r="W307" s="965"/>
      <c r="X307" s="965"/>
      <c r="Y307" s="965"/>
      <c r="Z307" s="965"/>
      <c r="AA307" s="965"/>
      <c r="AB307" s="965"/>
      <c r="AC307" s="965"/>
      <c r="AD307" s="965"/>
      <c r="AE307" s="965"/>
      <c r="AF307" s="965"/>
      <c r="AG307" s="965"/>
      <c r="AH307" s="965"/>
      <c r="AI307" s="965"/>
      <c r="AJ307" s="965"/>
      <c r="AK307" s="965"/>
      <c r="AL307" s="965"/>
      <c r="AM307" s="965"/>
      <c r="AN307" s="965"/>
      <c r="AO307" s="965"/>
      <c r="AP307" s="965"/>
      <c r="AQ307" s="965"/>
      <c r="AR307" s="965"/>
      <c r="AS307" s="966"/>
    </row>
    <row r="308" spans="1:47" ht="21.25" hidden="1" customHeight="1" x14ac:dyDescent="0.3">
      <c r="C308" s="25"/>
      <c r="D308" s="566" t="s">
        <v>179</v>
      </c>
      <c r="E308" s="581"/>
      <c r="F308" s="581"/>
      <c r="G308" s="581"/>
      <c r="H308" s="581"/>
      <c r="I308" s="581"/>
      <c r="J308" s="581"/>
      <c r="K308" s="581"/>
      <c r="L308" s="610"/>
      <c r="M308" s="540"/>
      <c r="N308" s="540"/>
      <c r="O308" s="540"/>
      <c r="P308" s="540"/>
      <c r="Q308" s="540"/>
      <c r="R308" s="540"/>
      <c r="S308" s="540"/>
      <c r="T308" s="541" t="str">
        <f>IF(AND(M308&lt;&gt;"",ISERROR(DAY(M308))),"エラー","")</f>
        <v/>
      </c>
      <c r="U308" s="542"/>
      <c r="V308" s="542"/>
      <c r="W308" s="542"/>
      <c r="X308" s="581"/>
      <c r="Y308" s="581"/>
      <c r="Z308" s="581"/>
      <c r="AA308" s="581"/>
      <c r="AB308" s="581"/>
      <c r="AC308" s="581"/>
      <c r="AD308" s="581"/>
      <c r="AE308" s="581"/>
      <c r="AF308" s="581"/>
      <c r="AG308" s="581"/>
      <c r="AH308" s="581"/>
      <c r="AI308" s="581"/>
      <c r="AJ308" s="581"/>
      <c r="AK308" s="581"/>
      <c r="AL308" s="581"/>
      <c r="AM308" s="581"/>
      <c r="AN308" s="581"/>
      <c r="AO308" s="581"/>
      <c r="AP308" s="581"/>
      <c r="AQ308" s="581"/>
      <c r="AR308" s="581"/>
      <c r="AS308" s="582"/>
    </row>
    <row r="309" spans="1:47" ht="21.25" hidden="1" customHeight="1" thickBot="1" x14ac:dyDescent="0.35">
      <c r="C309" s="26"/>
      <c r="D309" s="589" t="s">
        <v>118</v>
      </c>
      <c r="E309" s="590"/>
      <c r="F309" s="590"/>
      <c r="G309" s="590"/>
      <c r="H309" s="590"/>
      <c r="I309" s="590"/>
      <c r="J309" s="590"/>
      <c r="K309" s="590"/>
      <c r="L309" s="591"/>
      <c r="M309" s="968"/>
      <c r="N309" s="968"/>
      <c r="O309" s="968"/>
      <c r="P309" s="968"/>
      <c r="Q309" s="968"/>
      <c r="R309" s="968"/>
      <c r="S309" s="968"/>
      <c r="T309" s="969" t="str">
        <f>IF(AND(M309&lt;&gt;"",ISERROR(DAY(M309))),"エラー","")</f>
        <v/>
      </c>
      <c r="U309" s="970"/>
      <c r="V309" s="970"/>
      <c r="W309" s="970"/>
      <c r="X309" s="971" t="str">
        <f>IF(T309="エラー","",IF(マスターデータ!A6-M309&lt;0,"訂正してください",""))</f>
        <v/>
      </c>
      <c r="Y309" s="971"/>
      <c r="Z309" s="971"/>
      <c r="AA309" s="971"/>
      <c r="AB309" s="971"/>
      <c r="AC309" s="971"/>
      <c r="AD309" s="971"/>
      <c r="AE309" s="971"/>
      <c r="AF309" s="971"/>
      <c r="AG309" s="971"/>
      <c r="AH309" s="971"/>
      <c r="AI309" s="971"/>
      <c r="AJ309" s="971"/>
      <c r="AK309" s="971"/>
      <c r="AL309" s="971"/>
      <c r="AM309" s="971"/>
      <c r="AN309" s="971"/>
      <c r="AO309" s="971"/>
      <c r="AP309" s="971"/>
      <c r="AQ309" s="971"/>
      <c r="AR309" s="971"/>
      <c r="AS309" s="972"/>
    </row>
    <row r="310" spans="1:47" ht="21.25" hidden="1" customHeight="1" thickBot="1" x14ac:dyDescent="0.35"/>
    <row r="311" spans="1:47" ht="21.25" hidden="1" customHeight="1" x14ac:dyDescent="0.3">
      <c r="C311" s="791" t="s">
        <v>180</v>
      </c>
      <c r="D311" s="792"/>
      <c r="E311" s="792"/>
      <c r="F311" s="792"/>
      <c r="G311" s="792"/>
      <c r="H311" s="792"/>
      <c r="I311" s="792"/>
      <c r="J311" s="792"/>
      <c r="K311" s="792"/>
      <c r="L311" s="792"/>
      <c r="M311" s="792"/>
      <c r="N311" s="792"/>
      <c r="O311" s="792"/>
      <c r="P311" s="792"/>
      <c r="Q311" s="792"/>
      <c r="R311" s="792"/>
      <c r="S311" s="792"/>
      <c r="T311" s="792"/>
      <c r="U311" s="792"/>
      <c r="V311" s="792"/>
      <c r="W311" s="792"/>
      <c r="X311" s="792"/>
      <c r="Y311" s="792"/>
      <c r="Z311" s="792"/>
      <c r="AA311" s="792"/>
      <c r="AB311" s="792"/>
      <c r="AC311" s="792"/>
      <c r="AD311" s="792"/>
      <c r="AE311" s="792"/>
      <c r="AF311" s="792"/>
      <c r="AG311" s="792"/>
      <c r="AH311" s="792"/>
      <c r="AI311" s="792"/>
      <c r="AJ311" s="792"/>
      <c r="AK311" s="792"/>
      <c r="AL311" s="792"/>
      <c r="AM311" s="792"/>
      <c r="AN311" s="792"/>
      <c r="AO311" s="792"/>
      <c r="AP311" s="792"/>
      <c r="AQ311" s="792"/>
      <c r="AR311" s="792"/>
      <c r="AS311" s="867"/>
    </row>
    <row r="312" spans="1:47" ht="21.25" hidden="1" customHeight="1" x14ac:dyDescent="0.3">
      <c r="C312" s="38"/>
      <c r="D312" s="180" t="s">
        <v>181</v>
      </c>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c r="AB312" s="181"/>
      <c r="AC312" s="181"/>
      <c r="AD312" s="181"/>
      <c r="AE312" s="181"/>
      <c r="AF312" s="181"/>
      <c r="AG312" s="181"/>
      <c r="AH312" s="181"/>
      <c r="AI312" s="181"/>
      <c r="AJ312" s="181"/>
      <c r="AK312" s="181"/>
      <c r="AL312" s="181"/>
      <c r="AM312" s="181"/>
      <c r="AN312" s="181"/>
      <c r="AO312" s="181"/>
      <c r="AP312" s="181"/>
      <c r="AQ312" s="181"/>
      <c r="AR312" s="181"/>
      <c r="AS312" s="182"/>
    </row>
    <row r="313" spans="1:47" ht="21.25" hidden="1" customHeight="1" x14ac:dyDescent="0.3">
      <c r="C313" s="38"/>
      <c r="D313" s="183"/>
      <c r="E313" s="70" t="s">
        <v>182</v>
      </c>
      <c r="F313" s="71"/>
      <c r="G313" s="71"/>
      <c r="H313" s="71"/>
      <c r="I313" s="71"/>
      <c r="J313" s="71"/>
      <c r="K313" s="730" t="s">
        <v>61</v>
      </c>
      <c r="L313" s="731"/>
      <c r="M313" s="739" t="str">
        <f>IF(AND(事業区分=1,M109&lt;&gt;""),M109,"")</f>
        <v/>
      </c>
      <c r="N313" s="740"/>
      <c r="O313" s="740"/>
      <c r="P313" s="740"/>
      <c r="Q313" s="740"/>
      <c r="R313" s="740"/>
      <c r="S313" s="184" t="s">
        <v>75</v>
      </c>
      <c r="T313" s="87"/>
      <c r="U313" s="88"/>
      <c r="V313" s="88"/>
      <c r="W313" s="88"/>
      <c r="X313" s="88"/>
      <c r="Y313" s="88"/>
      <c r="Z313" s="88"/>
      <c r="AA313" s="88"/>
      <c r="AB313" s="88"/>
      <c r="AC313" s="88"/>
      <c r="AD313" s="88"/>
      <c r="AE313" s="88"/>
      <c r="AF313" s="88"/>
      <c r="AG313" s="88"/>
      <c r="AH313" s="88"/>
      <c r="AI313" s="88"/>
      <c r="AJ313" s="987" t="s">
        <v>76</v>
      </c>
      <c r="AK313" s="988"/>
      <c r="AL313" s="988"/>
      <c r="AM313" s="988"/>
      <c r="AN313" s="988"/>
      <c r="AO313" s="988"/>
      <c r="AP313" s="988"/>
      <c r="AQ313" s="988"/>
      <c r="AR313" s="988"/>
      <c r="AS313" s="989"/>
    </row>
    <row r="314" spans="1:47" ht="21.25" hidden="1" customHeight="1" x14ac:dyDescent="0.3">
      <c r="C314" s="38"/>
      <c r="D314" s="183"/>
      <c r="E314" s="76"/>
      <c r="K314" s="730" t="s">
        <v>64</v>
      </c>
      <c r="L314" s="922"/>
      <c r="M314" s="739" t="str">
        <f>IF(AND(事業区分=1,M110&lt;&gt;""),M110,"")</f>
        <v/>
      </c>
      <c r="N314" s="740"/>
      <c r="O314" s="740"/>
      <c r="P314" s="740"/>
      <c r="Q314" s="740"/>
      <c r="R314" s="740"/>
      <c r="S314" s="184" t="s">
        <v>75</v>
      </c>
      <c r="T314" s="87"/>
      <c r="U314" s="88"/>
      <c r="V314" s="88"/>
      <c r="W314" s="88"/>
      <c r="X314" s="88"/>
      <c r="Y314" s="88"/>
      <c r="Z314" s="88"/>
      <c r="AA314" s="88"/>
      <c r="AB314" s="88"/>
      <c r="AC314" s="88"/>
      <c r="AD314" s="88"/>
      <c r="AE314" s="88"/>
      <c r="AF314" s="88"/>
      <c r="AG314" s="88"/>
      <c r="AH314" s="88"/>
      <c r="AI314" s="88"/>
      <c r="AJ314" s="990"/>
      <c r="AK314" s="991"/>
      <c r="AL314" s="991"/>
      <c r="AM314" s="991"/>
      <c r="AN314" s="991"/>
      <c r="AO314" s="991"/>
      <c r="AP314" s="991"/>
      <c r="AQ314" s="991"/>
      <c r="AR314" s="991"/>
      <c r="AS314" s="992"/>
    </row>
    <row r="315" spans="1:47" ht="21.25" hidden="1" customHeight="1" x14ac:dyDescent="0.3">
      <c r="C315" s="38"/>
      <c r="D315" s="183"/>
      <c r="E315" s="66"/>
      <c r="F315" s="79"/>
      <c r="G315" s="79"/>
      <c r="H315" s="79"/>
      <c r="I315" s="79"/>
      <c r="J315" s="79"/>
      <c r="K315" s="730" t="s">
        <v>65</v>
      </c>
      <c r="L315" s="922"/>
      <c r="M315" s="739" t="str">
        <f>IF(AND(事業区分=1,M111&lt;&gt;""),M111,"")</f>
        <v/>
      </c>
      <c r="N315" s="740"/>
      <c r="O315" s="740"/>
      <c r="P315" s="740"/>
      <c r="Q315" s="740"/>
      <c r="R315" s="740"/>
      <c r="S315" s="184" t="s">
        <v>75</v>
      </c>
      <c r="T315" s="87"/>
      <c r="U315" s="88"/>
      <c r="V315" s="88"/>
      <c r="W315" s="88"/>
      <c r="X315" s="88"/>
      <c r="Y315" s="88"/>
      <c r="Z315" s="88"/>
      <c r="AA315" s="88"/>
      <c r="AB315" s="88"/>
      <c r="AC315" s="88"/>
      <c r="AD315" s="88"/>
      <c r="AE315" s="88"/>
      <c r="AF315" s="88"/>
      <c r="AG315" s="88"/>
      <c r="AH315" s="88"/>
      <c r="AI315" s="88"/>
      <c r="AJ315" s="990"/>
      <c r="AK315" s="991"/>
      <c r="AL315" s="991"/>
      <c r="AM315" s="991"/>
      <c r="AN315" s="991"/>
      <c r="AO315" s="991"/>
      <c r="AP315" s="991"/>
      <c r="AQ315" s="991"/>
      <c r="AR315" s="991"/>
      <c r="AS315" s="992"/>
    </row>
    <row r="316" spans="1:47" ht="21.25" hidden="1" customHeight="1" x14ac:dyDescent="0.3">
      <c r="C316" s="38"/>
      <c r="D316" s="183"/>
      <c r="E316" s="70" t="s">
        <v>183</v>
      </c>
      <c r="K316" s="730" t="s">
        <v>61</v>
      </c>
      <c r="L316" s="731"/>
      <c r="M316" s="739" t="str">
        <f>IF(AND(事業区分=1,M272&lt;&gt;""),M272,"")</f>
        <v/>
      </c>
      <c r="N316" s="740"/>
      <c r="O316" s="740"/>
      <c r="P316" s="740"/>
      <c r="Q316" s="740"/>
      <c r="R316" s="740"/>
      <c r="S316" s="184" t="s">
        <v>75</v>
      </c>
      <c r="T316" s="171"/>
      <c r="U316" s="39"/>
      <c r="V316" s="39"/>
      <c r="W316" s="39"/>
      <c r="X316" s="39"/>
      <c r="Y316" s="39"/>
      <c r="Z316" s="39"/>
      <c r="AA316" s="39"/>
      <c r="AB316" s="39"/>
      <c r="AC316" s="39"/>
      <c r="AD316" s="39"/>
      <c r="AE316" s="39"/>
      <c r="AF316" s="39"/>
      <c r="AG316" s="39"/>
      <c r="AH316" s="39"/>
      <c r="AI316" s="39"/>
      <c r="AJ316" s="990"/>
      <c r="AK316" s="991"/>
      <c r="AL316" s="991"/>
      <c r="AM316" s="991"/>
      <c r="AN316" s="991"/>
      <c r="AO316" s="991"/>
      <c r="AP316" s="991"/>
      <c r="AQ316" s="991"/>
      <c r="AR316" s="991"/>
      <c r="AS316" s="992"/>
    </row>
    <row r="317" spans="1:47" ht="21.25" hidden="1" customHeight="1" x14ac:dyDescent="0.3">
      <c r="C317" s="38"/>
      <c r="D317" s="183"/>
      <c r="E317" s="76"/>
      <c r="K317" s="730" t="s">
        <v>64</v>
      </c>
      <c r="L317" s="922"/>
      <c r="M317" s="739" t="str">
        <f>IF(AND(事業区分=1,M273&lt;&gt;""),M273,"")</f>
        <v/>
      </c>
      <c r="N317" s="740"/>
      <c r="O317" s="740"/>
      <c r="P317" s="740"/>
      <c r="Q317" s="740"/>
      <c r="R317" s="740"/>
      <c r="S317" s="184" t="s">
        <v>75</v>
      </c>
      <c r="T317" s="171"/>
      <c r="U317" s="39"/>
      <c r="V317" s="39"/>
      <c r="W317" s="39"/>
      <c r="X317" s="39"/>
      <c r="Y317" s="39"/>
      <c r="Z317" s="39"/>
      <c r="AA317" s="39"/>
      <c r="AB317" s="39"/>
      <c r="AC317" s="39"/>
      <c r="AD317" s="39"/>
      <c r="AE317" s="39"/>
      <c r="AF317" s="39"/>
      <c r="AG317" s="39"/>
      <c r="AH317" s="39"/>
      <c r="AI317" s="39"/>
      <c r="AJ317" s="990"/>
      <c r="AK317" s="991"/>
      <c r="AL317" s="991"/>
      <c r="AM317" s="991"/>
      <c r="AN317" s="991"/>
      <c r="AO317" s="991"/>
      <c r="AP317" s="991"/>
      <c r="AQ317" s="991"/>
      <c r="AR317" s="991"/>
      <c r="AS317" s="992"/>
    </row>
    <row r="318" spans="1:47" ht="21.25" hidden="1" customHeight="1" x14ac:dyDescent="0.3">
      <c r="C318" s="38"/>
      <c r="D318" s="183"/>
      <c r="E318" s="76"/>
      <c r="J318" s="77"/>
      <c r="K318" s="730" t="s">
        <v>65</v>
      </c>
      <c r="L318" s="922"/>
      <c r="M318" s="739" t="str">
        <f>IF(AND(事業区分=1,M274&lt;&gt;""),M274,"")</f>
        <v/>
      </c>
      <c r="N318" s="740"/>
      <c r="O318" s="740"/>
      <c r="P318" s="740"/>
      <c r="Q318" s="740"/>
      <c r="R318" s="740"/>
      <c r="S318" s="184" t="s">
        <v>75</v>
      </c>
      <c r="T318" s="171"/>
      <c r="U318" s="39"/>
      <c r="V318" s="39"/>
      <c r="W318" s="39"/>
      <c r="X318" s="39"/>
      <c r="Y318" s="39"/>
      <c r="Z318" s="39"/>
      <c r="AA318" s="39"/>
      <c r="AB318" s="39"/>
      <c r="AC318" s="39"/>
      <c r="AD318" s="39"/>
      <c r="AE318" s="39"/>
      <c r="AF318" s="39"/>
      <c r="AG318" s="39"/>
      <c r="AH318" s="39"/>
      <c r="AI318" s="39"/>
      <c r="AJ318" s="990"/>
      <c r="AK318" s="991"/>
      <c r="AL318" s="991"/>
      <c r="AM318" s="991"/>
      <c r="AN318" s="991"/>
      <c r="AO318" s="991"/>
      <c r="AP318" s="991"/>
      <c r="AQ318" s="991"/>
      <c r="AR318" s="991"/>
      <c r="AS318" s="992"/>
    </row>
    <row r="319" spans="1:47" ht="21.25" hidden="1" customHeight="1" x14ac:dyDescent="0.3">
      <c r="C319" s="38"/>
      <c r="D319" s="183"/>
      <c r="E319" s="76"/>
      <c r="H319" s="70"/>
      <c r="I319" s="71"/>
      <c r="J319" s="72"/>
      <c r="K319" s="730" t="s">
        <v>61</v>
      </c>
      <c r="L319" s="731"/>
      <c r="M319" s="739" t="str">
        <f>IF(AND(M313&lt;&gt;"",M316&lt;&gt;""),M313-M316,"")</f>
        <v/>
      </c>
      <c r="N319" s="740"/>
      <c r="O319" s="740"/>
      <c r="P319" s="740"/>
      <c r="Q319" s="740"/>
      <c r="R319" s="740"/>
      <c r="S319" s="184" t="s">
        <v>75</v>
      </c>
      <c r="T319" s="171"/>
      <c r="U319" s="39"/>
      <c r="V319" s="39"/>
      <c r="W319" s="39"/>
      <c r="X319" s="39"/>
      <c r="Y319" s="39"/>
      <c r="Z319" s="39"/>
      <c r="AA319" s="39"/>
      <c r="AB319" s="39"/>
      <c r="AC319" s="39"/>
      <c r="AD319" s="39"/>
      <c r="AE319" s="39"/>
      <c r="AF319" s="39"/>
      <c r="AG319" s="39"/>
      <c r="AH319" s="39"/>
      <c r="AI319" s="39"/>
      <c r="AJ319" s="990"/>
      <c r="AK319" s="991"/>
      <c r="AL319" s="991"/>
      <c r="AM319" s="991"/>
      <c r="AN319" s="991"/>
      <c r="AO319" s="991"/>
      <c r="AP319" s="991"/>
      <c r="AQ319" s="991"/>
      <c r="AR319" s="991"/>
      <c r="AS319" s="992"/>
    </row>
    <row r="320" spans="1:47" ht="21.25" hidden="1" customHeight="1" x14ac:dyDescent="0.3">
      <c r="C320" s="38"/>
      <c r="D320" s="183"/>
      <c r="E320" s="76"/>
      <c r="H320" s="76"/>
      <c r="J320" s="77"/>
      <c r="K320" s="730" t="s">
        <v>64</v>
      </c>
      <c r="L320" s="922"/>
      <c r="M320" s="739" t="str">
        <f>IF(AND(M314&lt;&gt;"",M317&lt;&gt;""),M314-M317,"")</f>
        <v/>
      </c>
      <c r="N320" s="740"/>
      <c r="O320" s="740"/>
      <c r="P320" s="740"/>
      <c r="Q320" s="740"/>
      <c r="R320" s="740"/>
      <c r="S320" s="184" t="s">
        <v>75</v>
      </c>
      <c r="T320" s="171"/>
      <c r="U320" s="39"/>
      <c r="V320" s="39"/>
      <c r="W320" s="39"/>
      <c r="X320" s="39"/>
      <c r="Y320" s="39"/>
      <c r="Z320" s="39"/>
      <c r="AA320" s="39"/>
      <c r="AB320" s="39"/>
      <c r="AC320" s="39"/>
      <c r="AD320" s="39"/>
      <c r="AE320" s="39"/>
      <c r="AF320" s="39"/>
      <c r="AG320" s="39"/>
      <c r="AH320" s="39"/>
      <c r="AI320" s="39"/>
      <c r="AJ320" s="990"/>
      <c r="AK320" s="991"/>
      <c r="AL320" s="991"/>
      <c r="AM320" s="991"/>
      <c r="AN320" s="991"/>
      <c r="AO320" s="991"/>
      <c r="AP320" s="991"/>
      <c r="AQ320" s="991"/>
      <c r="AR320" s="991"/>
      <c r="AS320" s="992"/>
    </row>
    <row r="321" spans="3:45" ht="21.25" hidden="1" customHeight="1" x14ac:dyDescent="0.3">
      <c r="C321" s="38"/>
      <c r="D321" s="183"/>
      <c r="E321" s="76"/>
      <c r="H321" s="76"/>
      <c r="I321" s="1" t="s">
        <v>184</v>
      </c>
      <c r="J321" s="77"/>
      <c r="K321" s="730" t="s">
        <v>65</v>
      </c>
      <c r="L321" s="922"/>
      <c r="M321" s="739" t="str">
        <f>IF(AND(M315&lt;&gt;"",M318&lt;&gt;""),M315-M318,"")</f>
        <v/>
      </c>
      <c r="N321" s="740"/>
      <c r="O321" s="740"/>
      <c r="P321" s="740"/>
      <c r="Q321" s="740"/>
      <c r="R321" s="740"/>
      <c r="S321" s="184" t="s">
        <v>75</v>
      </c>
      <c r="T321" s="171"/>
      <c r="U321" s="39"/>
      <c r="V321" s="39"/>
      <c r="W321" s="39"/>
      <c r="X321" s="39"/>
      <c r="Y321" s="39"/>
      <c r="Z321" s="39"/>
      <c r="AA321" s="39"/>
      <c r="AB321" s="39"/>
      <c r="AC321" s="39"/>
      <c r="AD321" s="39"/>
      <c r="AE321" s="39"/>
      <c r="AF321" s="39"/>
      <c r="AG321" s="39"/>
      <c r="AH321" s="39"/>
      <c r="AI321" s="39"/>
      <c r="AJ321" s="990"/>
      <c r="AK321" s="991"/>
      <c r="AL321" s="991"/>
      <c r="AM321" s="991"/>
      <c r="AN321" s="991"/>
      <c r="AO321" s="991"/>
      <c r="AP321" s="991"/>
      <c r="AQ321" s="991"/>
      <c r="AR321" s="991"/>
      <c r="AS321" s="992"/>
    </row>
    <row r="322" spans="3:45" ht="21.25" hidden="1" customHeight="1" x14ac:dyDescent="0.3">
      <c r="C322" s="38"/>
      <c r="D322" s="183"/>
      <c r="E322" s="76"/>
      <c r="H322" s="76"/>
      <c r="J322" s="77"/>
      <c r="K322" s="730"/>
      <c r="L322" s="922"/>
      <c r="M322" s="1024" t="str">
        <f>IF(AND(M315&lt;&gt;"",M318&lt;&gt;""),M321/M315,"")</f>
        <v/>
      </c>
      <c r="N322" s="1025"/>
      <c r="O322" s="1025"/>
      <c r="P322" s="1025"/>
      <c r="Q322" s="1025"/>
      <c r="R322" s="1025"/>
      <c r="S322" s="1026"/>
      <c r="T322" s="171"/>
      <c r="U322" s="39"/>
      <c r="V322" s="39"/>
      <c r="W322" s="39"/>
      <c r="X322" s="39"/>
      <c r="Y322" s="39"/>
      <c r="Z322" s="39"/>
      <c r="AA322" s="39"/>
      <c r="AB322" s="39"/>
      <c r="AC322" s="39"/>
      <c r="AD322" s="39"/>
      <c r="AE322" s="39"/>
      <c r="AF322" s="39"/>
      <c r="AG322" s="39"/>
      <c r="AH322" s="39"/>
      <c r="AI322" s="39"/>
      <c r="AJ322" s="990"/>
      <c r="AK322" s="991"/>
      <c r="AL322" s="991"/>
      <c r="AM322" s="991"/>
      <c r="AN322" s="991"/>
      <c r="AO322" s="991"/>
      <c r="AP322" s="991"/>
      <c r="AQ322" s="991"/>
      <c r="AR322" s="991"/>
      <c r="AS322" s="992"/>
    </row>
    <row r="323" spans="3:45" ht="21.25" hidden="1" customHeight="1" x14ac:dyDescent="0.3">
      <c r="C323" s="38"/>
      <c r="D323" s="183"/>
      <c r="E323" s="66"/>
      <c r="F323" s="79"/>
      <c r="G323" s="79"/>
      <c r="H323" s="66"/>
      <c r="I323" s="79"/>
      <c r="J323" s="185"/>
      <c r="K323" s="730"/>
      <c r="L323" s="922"/>
      <c r="M323" s="186" t="str">
        <f>IF(M321="","",IF(AND(M313=M316,M314=M317),"","差異があります。変更申請しましたか？"))</f>
        <v/>
      </c>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990"/>
      <c r="AK323" s="991"/>
      <c r="AL323" s="991"/>
      <c r="AM323" s="991"/>
      <c r="AN323" s="991"/>
      <c r="AO323" s="991"/>
      <c r="AP323" s="991"/>
      <c r="AQ323" s="991"/>
      <c r="AR323" s="991"/>
      <c r="AS323" s="992"/>
    </row>
    <row r="324" spans="3:45" ht="21.25" hidden="1" customHeight="1" x14ac:dyDescent="0.3">
      <c r="C324" s="38"/>
      <c r="D324" s="183"/>
      <c r="E324" s="70" t="s">
        <v>185</v>
      </c>
      <c r="F324" s="71"/>
      <c r="I324" s="71"/>
      <c r="K324" s="730" t="s">
        <v>61</v>
      </c>
      <c r="L324" s="731"/>
      <c r="M324" s="710"/>
      <c r="N324" s="711"/>
      <c r="O324" s="711"/>
      <c r="P324" s="711"/>
      <c r="Q324" s="711"/>
      <c r="R324" s="711"/>
      <c r="S324" s="188" t="s">
        <v>75</v>
      </c>
      <c r="T324" s="87" t="str">
        <f>IF(AND(事業区分=1,M324&lt;&gt;""),IF(OR(NOT(ISNUMBER(M324)),M324&lt;=0),"新規件数を正しく入力してください（１以上）",IF(M324&lt;=M99-M115,IF(M318="",IF(M313=M324,"","変更申請が必要です"),IF(M316=M324,"","変更申請が必要です")),"新規設置数を超過しています")),IF(M325&lt;&gt;"","新規件数は入力してください",""))</f>
        <v/>
      </c>
      <c r="U324" s="88"/>
      <c r="V324" s="88"/>
      <c r="W324" s="88"/>
      <c r="X324" s="189"/>
      <c r="Y324" s="189"/>
      <c r="Z324" s="189"/>
      <c r="AA324" s="189"/>
      <c r="AB324" s="189"/>
      <c r="AC324" s="189"/>
      <c r="AD324" s="189"/>
      <c r="AE324" s="189"/>
      <c r="AF324" s="189"/>
      <c r="AG324" s="189"/>
      <c r="AH324" s="189"/>
      <c r="AI324" s="189"/>
      <c r="AJ324" s="990"/>
      <c r="AK324" s="991"/>
      <c r="AL324" s="991"/>
      <c r="AM324" s="991"/>
      <c r="AN324" s="991"/>
      <c r="AO324" s="991"/>
      <c r="AP324" s="991"/>
      <c r="AQ324" s="991"/>
      <c r="AR324" s="991"/>
      <c r="AS324" s="992"/>
    </row>
    <row r="325" spans="3:45" ht="21.25" hidden="1" customHeight="1" x14ac:dyDescent="0.3">
      <c r="C325" s="38"/>
      <c r="D325" s="183"/>
      <c r="E325" s="76"/>
      <c r="K325" s="730" t="s">
        <v>64</v>
      </c>
      <c r="L325" s="922"/>
      <c r="M325" s="710"/>
      <c r="N325" s="711"/>
      <c r="O325" s="711"/>
      <c r="P325" s="711"/>
      <c r="Q325" s="711"/>
      <c r="R325" s="711"/>
      <c r="S325" s="188" t="s">
        <v>75</v>
      </c>
      <c r="T325" s="87" t="str">
        <f>IF(AND(事業区分=1,M326&gt;0),IF(ISNUMBER(M325),IF(M318="",IF(M314=M325,"","変更申請が必要です"),IF(M317=M325,"","変更申請が必要です")),"交換件数を正しく入力してください"),"")</f>
        <v/>
      </c>
      <c r="U325" s="88"/>
      <c r="V325" s="88"/>
      <c r="W325" s="88"/>
      <c r="X325" s="189"/>
      <c r="Y325" s="189"/>
      <c r="Z325" s="189"/>
      <c r="AA325" s="189"/>
      <c r="AB325" s="189"/>
      <c r="AC325" s="189"/>
      <c r="AD325" s="189"/>
      <c r="AE325" s="189"/>
      <c r="AF325" s="189"/>
      <c r="AG325" s="189"/>
      <c r="AH325" s="189"/>
      <c r="AI325" s="189"/>
      <c r="AJ325" s="990"/>
      <c r="AK325" s="991"/>
      <c r="AL325" s="991"/>
      <c r="AM325" s="991"/>
      <c r="AN325" s="991"/>
      <c r="AO325" s="991"/>
      <c r="AP325" s="991"/>
      <c r="AQ325" s="991"/>
      <c r="AR325" s="991"/>
      <c r="AS325" s="992"/>
    </row>
    <row r="326" spans="3:45" ht="21.25" hidden="1" customHeight="1" x14ac:dyDescent="0.3">
      <c r="C326" s="38"/>
      <c r="D326" s="190"/>
      <c r="E326" s="66"/>
      <c r="F326" s="79"/>
      <c r="G326" s="79"/>
      <c r="H326" s="79"/>
      <c r="I326" s="79"/>
      <c r="J326" s="79"/>
      <c r="K326" s="730" t="s">
        <v>65</v>
      </c>
      <c r="L326" s="922"/>
      <c r="M326" s="739">
        <f>SUM(M324:R325)</f>
        <v>0</v>
      </c>
      <c r="N326" s="740"/>
      <c r="O326" s="740"/>
      <c r="P326" s="740"/>
      <c r="Q326" s="740"/>
      <c r="R326" s="740"/>
      <c r="S326" s="184" t="s">
        <v>75</v>
      </c>
      <c r="T326" s="562"/>
      <c r="U326" s="563"/>
      <c r="V326" s="563"/>
      <c r="W326" s="563"/>
      <c r="X326" s="89" t="str">
        <f>IF(AND(事業区分=1,COUNTA(M324:M325)&gt;0),IF(OR(T324&lt;&gt;"",T325&lt;&gt;""),"修正が必要です","問題ありません"),"")</f>
        <v/>
      </c>
      <c r="Y326" s="90"/>
      <c r="Z326" s="90"/>
      <c r="AA326" s="90"/>
      <c r="AB326" s="90"/>
      <c r="AC326" s="90"/>
      <c r="AD326" s="90"/>
      <c r="AE326" s="90"/>
      <c r="AF326" s="90"/>
      <c r="AG326" s="90"/>
      <c r="AH326" s="90"/>
      <c r="AI326" s="90"/>
      <c r="AJ326" s="1021"/>
      <c r="AK326" s="1022"/>
      <c r="AL326" s="1022"/>
      <c r="AM326" s="1022"/>
      <c r="AN326" s="1022"/>
      <c r="AO326" s="1022"/>
      <c r="AP326" s="1022"/>
      <c r="AQ326" s="1022"/>
      <c r="AR326" s="1022"/>
      <c r="AS326" s="1023"/>
    </row>
    <row r="327" spans="3:45" ht="21.25" hidden="1" customHeight="1" x14ac:dyDescent="0.3">
      <c r="C327" s="38"/>
      <c r="D327" s="180" t="s">
        <v>186</v>
      </c>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2"/>
    </row>
    <row r="328" spans="3:45" ht="21.25" hidden="1" customHeight="1" x14ac:dyDescent="0.3">
      <c r="C328" s="38"/>
      <c r="D328" s="183"/>
      <c r="E328" s="70" t="s">
        <v>182</v>
      </c>
      <c r="F328" s="71"/>
      <c r="G328" s="71"/>
      <c r="H328" s="71"/>
      <c r="I328" s="71"/>
      <c r="J328" s="71"/>
      <c r="K328" s="730" t="s">
        <v>61</v>
      </c>
      <c r="L328" s="731"/>
      <c r="M328" s="739" t="str">
        <f>IF(AND(事業区分=2,M118&lt;&gt;""),M118,"")</f>
        <v/>
      </c>
      <c r="N328" s="740"/>
      <c r="O328" s="740"/>
      <c r="P328" s="740"/>
      <c r="Q328" s="740"/>
      <c r="R328" s="740"/>
      <c r="S328" s="184" t="s">
        <v>75</v>
      </c>
      <c r="T328" s="171"/>
      <c r="U328" s="39"/>
      <c r="V328" s="39"/>
      <c r="W328" s="39"/>
      <c r="X328" s="39"/>
      <c r="Y328" s="39"/>
      <c r="Z328" s="39"/>
      <c r="AA328" s="39"/>
      <c r="AB328" s="39"/>
      <c r="AC328" s="39"/>
      <c r="AD328" s="39"/>
      <c r="AE328" s="39"/>
      <c r="AF328" s="39"/>
      <c r="AG328" s="39"/>
      <c r="AH328" s="39"/>
      <c r="AI328" s="39"/>
      <c r="AJ328" s="713" t="str">
        <f>IF(事業区分=1,"事業区分2の場合のみ入力してください","")</f>
        <v/>
      </c>
      <c r="AK328" s="714"/>
      <c r="AL328" s="714"/>
      <c r="AM328" s="714"/>
      <c r="AN328" s="714"/>
      <c r="AO328" s="714"/>
      <c r="AP328" s="714"/>
      <c r="AQ328" s="714"/>
      <c r="AR328" s="714"/>
      <c r="AS328" s="715"/>
    </row>
    <row r="329" spans="3:45" ht="21.25" hidden="1" customHeight="1" x14ac:dyDescent="0.3">
      <c r="C329" s="38"/>
      <c r="D329" s="183"/>
      <c r="E329" s="76"/>
      <c r="K329" s="730" t="s">
        <v>64</v>
      </c>
      <c r="L329" s="922"/>
      <c r="M329" s="739" t="str">
        <f>IF(AND(事業区分=2,M119&lt;&gt;""),M119,"")</f>
        <v/>
      </c>
      <c r="N329" s="740"/>
      <c r="O329" s="740"/>
      <c r="P329" s="740"/>
      <c r="Q329" s="740"/>
      <c r="R329" s="740"/>
      <c r="S329" s="184" t="s">
        <v>75</v>
      </c>
      <c r="T329" s="171"/>
      <c r="U329" s="39"/>
      <c r="V329" s="39"/>
      <c r="W329" s="39"/>
      <c r="X329" s="39"/>
      <c r="Y329" s="39"/>
      <c r="Z329" s="39"/>
      <c r="AA329" s="39"/>
      <c r="AB329" s="39"/>
      <c r="AC329" s="39"/>
      <c r="AD329" s="39"/>
      <c r="AE329" s="39"/>
      <c r="AF329" s="39"/>
      <c r="AG329" s="39"/>
      <c r="AH329" s="39"/>
      <c r="AI329" s="39"/>
      <c r="AJ329" s="716"/>
      <c r="AK329" s="519"/>
      <c r="AL329" s="519"/>
      <c r="AM329" s="519"/>
      <c r="AN329" s="519"/>
      <c r="AO329" s="519"/>
      <c r="AP329" s="519"/>
      <c r="AQ329" s="519"/>
      <c r="AR329" s="519"/>
      <c r="AS329" s="717"/>
    </row>
    <row r="330" spans="3:45" ht="21.25" hidden="1" customHeight="1" x14ac:dyDescent="0.3">
      <c r="C330" s="38"/>
      <c r="D330" s="183"/>
      <c r="E330" s="66"/>
      <c r="F330" s="79"/>
      <c r="G330" s="79"/>
      <c r="H330" s="79"/>
      <c r="I330" s="79"/>
      <c r="J330" s="79"/>
      <c r="K330" s="730" t="s">
        <v>65</v>
      </c>
      <c r="L330" s="731"/>
      <c r="M330" s="739" t="str">
        <f>IF(AND(事業区分=2,M120&lt;&gt;""),M120,"")</f>
        <v/>
      </c>
      <c r="N330" s="740"/>
      <c r="O330" s="740"/>
      <c r="P330" s="740"/>
      <c r="Q330" s="740"/>
      <c r="R330" s="740"/>
      <c r="S330" s="184" t="s">
        <v>75</v>
      </c>
      <c r="T330" s="171"/>
      <c r="U330" s="39"/>
      <c r="V330" s="39"/>
      <c r="W330" s="39"/>
      <c r="X330" s="39"/>
      <c r="Y330" s="39"/>
      <c r="Z330" s="39"/>
      <c r="AA330" s="39"/>
      <c r="AB330" s="39"/>
      <c r="AC330" s="39"/>
      <c r="AD330" s="39"/>
      <c r="AE330" s="39"/>
      <c r="AF330" s="39"/>
      <c r="AG330" s="39"/>
      <c r="AH330" s="39"/>
      <c r="AI330" s="39"/>
      <c r="AJ330" s="716"/>
      <c r="AK330" s="519"/>
      <c r="AL330" s="519"/>
      <c r="AM330" s="519"/>
      <c r="AN330" s="519"/>
      <c r="AO330" s="519"/>
      <c r="AP330" s="519"/>
      <c r="AQ330" s="519"/>
      <c r="AR330" s="519"/>
      <c r="AS330" s="717"/>
    </row>
    <row r="331" spans="3:45" ht="21.25" hidden="1" customHeight="1" x14ac:dyDescent="0.3">
      <c r="C331" s="38"/>
      <c r="D331" s="183"/>
      <c r="E331" s="70" t="s">
        <v>183</v>
      </c>
      <c r="K331" s="730" t="s">
        <v>61</v>
      </c>
      <c r="L331" s="731"/>
      <c r="M331" s="739" t="str">
        <f>IF(AND(事業区分=2,M281&lt;&gt;""),M281,"")</f>
        <v/>
      </c>
      <c r="N331" s="740"/>
      <c r="O331" s="740"/>
      <c r="P331" s="740"/>
      <c r="Q331" s="740"/>
      <c r="R331" s="740"/>
      <c r="S331" s="184" t="s">
        <v>75</v>
      </c>
      <c r="T331" s="171"/>
      <c r="U331" s="39"/>
      <c r="V331" s="39"/>
      <c r="W331" s="39"/>
      <c r="X331" s="39"/>
      <c r="Y331" s="39"/>
      <c r="Z331" s="39"/>
      <c r="AA331" s="39"/>
      <c r="AB331" s="39"/>
      <c r="AC331" s="39"/>
      <c r="AD331" s="39"/>
      <c r="AE331" s="39"/>
      <c r="AF331" s="39"/>
      <c r="AG331" s="39"/>
      <c r="AH331" s="39"/>
      <c r="AI331" s="39"/>
      <c r="AJ331" s="716"/>
      <c r="AK331" s="519"/>
      <c r="AL331" s="519"/>
      <c r="AM331" s="519"/>
      <c r="AN331" s="519"/>
      <c r="AO331" s="519"/>
      <c r="AP331" s="519"/>
      <c r="AQ331" s="519"/>
      <c r="AR331" s="519"/>
      <c r="AS331" s="717"/>
    </row>
    <row r="332" spans="3:45" ht="21.25" hidden="1" customHeight="1" x14ac:dyDescent="0.3">
      <c r="C332" s="38"/>
      <c r="D332" s="183"/>
      <c r="E332" s="76"/>
      <c r="J332" s="77"/>
      <c r="K332" s="730" t="s">
        <v>64</v>
      </c>
      <c r="L332" s="922"/>
      <c r="M332" s="739" t="str">
        <f>IF(AND(事業区分=2,M282&lt;&gt;""),M282,"")</f>
        <v/>
      </c>
      <c r="N332" s="740"/>
      <c r="O332" s="740"/>
      <c r="P332" s="740"/>
      <c r="Q332" s="740"/>
      <c r="R332" s="740"/>
      <c r="S332" s="184" t="s">
        <v>75</v>
      </c>
      <c r="T332" s="171"/>
      <c r="U332" s="39"/>
      <c r="V332" s="39"/>
      <c r="W332" s="39"/>
      <c r="X332" s="39"/>
      <c r="Y332" s="39"/>
      <c r="Z332" s="39"/>
      <c r="AA332" s="39"/>
      <c r="AB332" s="39"/>
      <c r="AC332" s="39"/>
      <c r="AD332" s="39"/>
      <c r="AE332" s="39"/>
      <c r="AF332" s="39"/>
      <c r="AG332" s="39"/>
      <c r="AH332" s="39"/>
      <c r="AI332" s="39"/>
      <c r="AJ332" s="716"/>
      <c r="AK332" s="519"/>
      <c r="AL332" s="519"/>
      <c r="AM332" s="519"/>
      <c r="AN332" s="519"/>
      <c r="AO332" s="519"/>
      <c r="AP332" s="519"/>
      <c r="AQ332" s="519"/>
      <c r="AR332" s="519"/>
      <c r="AS332" s="717"/>
    </row>
    <row r="333" spans="3:45" ht="21.25" hidden="1" customHeight="1" x14ac:dyDescent="0.3">
      <c r="C333" s="38"/>
      <c r="D333" s="183"/>
      <c r="E333" s="76"/>
      <c r="K333" s="730" t="s">
        <v>65</v>
      </c>
      <c r="L333" s="731"/>
      <c r="M333" s="739" t="str">
        <f>IF(AND(事業区分=2,M283&lt;&gt;""),M283,"")</f>
        <v/>
      </c>
      <c r="N333" s="740"/>
      <c r="O333" s="740"/>
      <c r="P333" s="740"/>
      <c r="Q333" s="740"/>
      <c r="R333" s="740"/>
      <c r="S333" s="184" t="s">
        <v>75</v>
      </c>
      <c r="T333" s="171"/>
      <c r="U333" s="39"/>
      <c r="V333" s="39"/>
      <c r="W333" s="39"/>
      <c r="X333" s="39"/>
      <c r="Y333" s="39"/>
      <c r="Z333" s="39"/>
      <c r="AA333" s="39"/>
      <c r="AB333" s="39"/>
      <c r="AC333" s="39"/>
      <c r="AD333" s="39"/>
      <c r="AE333" s="39"/>
      <c r="AF333" s="39"/>
      <c r="AG333" s="39"/>
      <c r="AH333" s="39"/>
      <c r="AI333" s="39"/>
      <c r="AJ333" s="716"/>
      <c r="AK333" s="519"/>
      <c r="AL333" s="519"/>
      <c r="AM333" s="519"/>
      <c r="AN333" s="519"/>
      <c r="AO333" s="519"/>
      <c r="AP333" s="519"/>
      <c r="AQ333" s="519"/>
      <c r="AR333" s="519"/>
      <c r="AS333" s="717"/>
    </row>
    <row r="334" spans="3:45" ht="21.25" hidden="1" customHeight="1" x14ac:dyDescent="0.3">
      <c r="C334" s="38"/>
      <c r="D334" s="183"/>
      <c r="E334" s="76"/>
      <c r="H334" s="70"/>
      <c r="I334" s="71"/>
      <c r="J334" s="72"/>
      <c r="K334" s="730" t="s">
        <v>61</v>
      </c>
      <c r="L334" s="731"/>
      <c r="M334" s="739" t="str">
        <f>IF(AND(M328&lt;&gt;"",M331&lt;&gt;""),M328-M331,"")</f>
        <v/>
      </c>
      <c r="N334" s="740"/>
      <c r="O334" s="740"/>
      <c r="P334" s="740"/>
      <c r="Q334" s="740"/>
      <c r="R334" s="740"/>
      <c r="S334" s="184" t="s">
        <v>75</v>
      </c>
      <c r="T334" s="171"/>
      <c r="U334" s="39"/>
      <c r="V334" s="39"/>
      <c r="W334" s="39"/>
      <c r="X334" s="39"/>
      <c r="Y334" s="39"/>
      <c r="Z334" s="39"/>
      <c r="AA334" s="39"/>
      <c r="AB334" s="39"/>
      <c r="AC334" s="39"/>
      <c r="AD334" s="39"/>
      <c r="AE334" s="39"/>
      <c r="AF334" s="39"/>
      <c r="AG334" s="39"/>
      <c r="AH334" s="39"/>
      <c r="AI334" s="39"/>
      <c r="AJ334" s="716"/>
      <c r="AK334" s="519"/>
      <c r="AL334" s="519"/>
      <c r="AM334" s="519"/>
      <c r="AN334" s="519"/>
      <c r="AO334" s="519"/>
      <c r="AP334" s="519"/>
      <c r="AQ334" s="519"/>
      <c r="AR334" s="519"/>
      <c r="AS334" s="717"/>
    </row>
    <row r="335" spans="3:45" ht="21.25" hidden="1" customHeight="1" x14ac:dyDescent="0.3">
      <c r="C335" s="38"/>
      <c r="D335" s="183"/>
      <c r="E335" s="76"/>
      <c r="H335" s="76"/>
      <c r="J335" s="77"/>
      <c r="K335" s="730" t="s">
        <v>64</v>
      </c>
      <c r="L335" s="922"/>
      <c r="M335" s="739" t="str">
        <f>IF(AND(M329&lt;&gt;"",M332&lt;&gt;""),M329-M332,"")</f>
        <v/>
      </c>
      <c r="N335" s="740"/>
      <c r="O335" s="740"/>
      <c r="P335" s="740"/>
      <c r="Q335" s="740"/>
      <c r="R335" s="740"/>
      <c r="S335" s="184" t="s">
        <v>75</v>
      </c>
      <c r="T335" s="171"/>
      <c r="U335" s="39"/>
      <c r="V335" s="39"/>
      <c r="W335" s="39"/>
      <c r="X335" s="39"/>
      <c r="Y335" s="39"/>
      <c r="Z335" s="39"/>
      <c r="AA335" s="39"/>
      <c r="AB335" s="39"/>
      <c r="AC335" s="39"/>
      <c r="AD335" s="39"/>
      <c r="AE335" s="39"/>
      <c r="AF335" s="39"/>
      <c r="AG335" s="39"/>
      <c r="AH335" s="39"/>
      <c r="AI335" s="39"/>
      <c r="AJ335" s="716"/>
      <c r="AK335" s="519"/>
      <c r="AL335" s="519"/>
      <c r="AM335" s="519"/>
      <c r="AN335" s="519"/>
      <c r="AO335" s="519"/>
      <c r="AP335" s="519"/>
      <c r="AQ335" s="519"/>
      <c r="AR335" s="519"/>
      <c r="AS335" s="717"/>
    </row>
    <row r="336" spans="3:45" ht="21.25" hidden="1" customHeight="1" x14ac:dyDescent="0.3">
      <c r="C336" s="38"/>
      <c r="D336" s="183"/>
      <c r="E336" s="76"/>
      <c r="H336" s="76"/>
      <c r="I336" s="1" t="s">
        <v>184</v>
      </c>
      <c r="J336" s="77"/>
      <c r="K336" s="730" t="s">
        <v>65</v>
      </c>
      <c r="L336" s="731"/>
      <c r="M336" s="739" t="str">
        <f>IF(AND(M330&lt;&gt;"",M333&lt;&gt;""),M330-M333,"")</f>
        <v/>
      </c>
      <c r="N336" s="740"/>
      <c r="O336" s="740"/>
      <c r="P336" s="740"/>
      <c r="Q336" s="740"/>
      <c r="R336" s="740"/>
      <c r="S336" s="184" t="s">
        <v>75</v>
      </c>
      <c r="T336" s="171"/>
      <c r="U336" s="39"/>
      <c r="V336" s="39"/>
      <c r="W336" s="39"/>
      <c r="X336" s="39"/>
      <c r="Y336" s="39"/>
      <c r="Z336" s="39"/>
      <c r="AA336" s="39"/>
      <c r="AB336" s="39"/>
      <c r="AC336" s="39"/>
      <c r="AD336" s="39"/>
      <c r="AE336" s="39"/>
      <c r="AF336" s="39"/>
      <c r="AG336" s="39"/>
      <c r="AH336" s="39"/>
      <c r="AI336" s="39"/>
      <c r="AJ336" s="716"/>
      <c r="AK336" s="519"/>
      <c r="AL336" s="519"/>
      <c r="AM336" s="519"/>
      <c r="AN336" s="519"/>
      <c r="AO336" s="519"/>
      <c r="AP336" s="519"/>
      <c r="AQ336" s="519"/>
      <c r="AR336" s="519"/>
      <c r="AS336" s="717"/>
    </row>
    <row r="337" spans="3:45" ht="21.25" hidden="1" customHeight="1" x14ac:dyDescent="0.3">
      <c r="C337" s="38"/>
      <c r="D337" s="183"/>
      <c r="E337" s="76"/>
      <c r="H337" s="76"/>
      <c r="J337" s="77"/>
      <c r="K337" s="730"/>
      <c r="L337" s="731"/>
      <c r="M337" s="1024" t="str">
        <f>IF(AND(M330&lt;&gt;"",M333&lt;&gt;""),M336/M330,"")</f>
        <v/>
      </c>
      <c r="N337" s="1025"/>
      <c r="O337" s="1025"/>
      <c r="P337" s="1025"/>
      <c r="Q337" s="1025"/>
      <c r="R337" s="1025"/>
      <c r="S337" s="1026"/>
      <c r="T337" s="171"/>
      <c r="U337" s="39"/>
      <c r="V337" s="39"/>
      <c r="W337" s="39"/>
      <c r="X337" s="39"/>
      <c r="Y337" s="39"/>
      <c r="Z337" s="39"/>
      <c r="AA337" s="39"/>
      <c r="AB337" s="39"/>
      <c r="AC337" s="39"/>
      <c r="AD337" s="39"/>
      <c r="AE337" s="39"/>
      <c r="AF337" s="39"/>
      <c r="AG337" s="39"/>
      <c r="AH337" s="39"/>
      <c r="AI337" s="39"/>
      <c r="AJ337" s="716"/>
      <c r="AK337" s="519"/>
      <c r="AL337" s="519"/>
      <c r="AM337" s="519"/>
      <c r="AN337" s="519"/>
      <c r="AO337" s="519"/>
      <c r="AP337" s="519"/>
      <c r="AQ337" s="519"/>
      <c r="AR337" s="519"/>
      <c r="AS337" s="717"/>
    </row>
    <row r="338" spans="3:45" ht="21.25" hidden="1" customHeight="1" x14ac:dyDescent="0.3">
      <c r="C338" s="38"/>
      <c r="D338" s="183"/>
      <c r="E338" s="66"/>
      <c r="F338" s="79"/>
      <c r="G338" s="79"/>
      <c r="H338" s="66"/>
      <c r="I338" s="79"/>
      <c r="J338" s="185"/>
      <c r="K338" s="730"/>
      <c r="L338" s="731"/>
      <c r="M338" s="186" t="str">
        <f>IF(M336="","",IF(AND(M328=M331,M329=M332),"","差異があります。変更申請しましたか？"))</f>
        <v/>
      </c>
      <c r="N338" s="193"/>
      <c r="O338" s="193"/>
      <c r="P338" s="193"/>
      <c r="Q338" s="193"/>
      <c r="R338" s="193"/>
      <c r="S338" s="193"/>
      <c r="T338" s="193"/>
      <c r="U338" s="193"/>
      <c r="V338" s="193"/>
      <c r="W338" s="193"/>
      <c r="X338" s="193"/>
      <c r="Y338" s="193"/>
      <c r="Z338" s="193"/>
      <c r="AA338" s="193"/>
      <c r="AB338" s="193"/>
      <c r="AC338" s="193"/>
      <c r="AD338" s="193"/>
      <c r="AE338" s="193"/>
      <c r="AF338" s="193"/>
      <c r="AG338" s="193"/>
      <c r="AH338" s="193"/>
      <c r="AI338" s="193"/>
      <c r="AJ338" s="716"/>
      <c r="AK338" s="519"/>
      <c r="AL338" s="519"/>
      <c r="AM338" s="519"/>
      <c r="AN338" s="519"/>
      <c r="AO338" s="519"/>
      <c r="AP338" s="519"/>
      <c r="AQ338" s="519"/>
      <c r="AR338" s="519"/>
      <c r="AS338" s="717"/>
    </row>
    <row r="339" spans="3:45" ht="21.25" hidden="1" customHeight="1" x14ac:dyDescent="0.3">
      <c r="C339" s="38"/>
      <c r="D339" s="183"/>
      <c r="E339" s="76" t="s">
        <v>185</v>
      </c>
      <c r="K339" s="730" t="s">
        <v>61</v>
      </c>
      <c r="L339" s="731"/>
      <c r="M339" s="710"/>
      <c r="N339" s="711"/>
      <c r="O339" s="711"/>
      <c r="P339" s="711"/>
      <c r="Q339" s="711"/>
      <c r="R339" s="711"/>
      <c r="S339" s="56" t="s">
        <v>71</v>
      </c>
      <c r="T339" s="87" t="str">
        <f>IF(AND(事業区分=2,M339&lt;&gt;""),IF(OR(NOT(ISNUMBER(M339)),M339&lt;=0),"新規件数を正しく入力してください（１以上）",IF(M339&lt;=M99-M115,IF(M333="",IF(M328=M339,"","変更申請が必要です"),IF(M331=M339,"","変更申請が必要です")),"新規設置数を超過しています")),IF(M340&lt;&gt;"","新規件数は入力してください",""))</f>
        <v/>
      </c>
      <c r="U339" s="88"/>
      <c r="V339" s="88"/>
      <c r="W339" s="88"/>
      <c r="X339" s="194"/>
      <c r="Y339" s="194"/>
      <c r="Z339" s="194"/>
      <c r="AA339" s="194"/>
      <c r="AB339" s="194"/>
      <c r="AC339" s="194"/>
      <c r="AD339" s="194"/>
      <c r="AE339" s="194"/>
      <c r="AF339" s="194"/>
      <c r="AG339" s="194"/>
      <c r="AH339" s="194"/>
      <c r="AI339" s="194"/>
      <c r="AJ339" s="716"/>
      <c r="AK339" s="519"/>
      <c r="AL339" s="519"/>
      <c r="AM339" s="519"/>
      <c r="AN339" s="519"/>
      <c r="AO339" s="519"/>
      <c r="AP339" s="519"/>
      <c r="AQ339" s="519"/>
      <c r="AR339" s="519"/>
      <c r="AS339" s="717"/>
    </row>
    <row r="340" spans="3:45" ht="21.25" hidden="1" customHeight="1" x14ac:dyDescent="0.3">
      <c r="C340" s="38"/>
      <c r="D340" s="183"/>
      <c r="E340" s="76"/>
      <c r="J340" s="77"/>
      <c r="K340" s="730" t="s">
        <v>64</v>
      </c>
      <c r="L340" s="922"/>
      <c r="M340" s="710"/>
      <c r="N340" s="711"/>
      <c r="O340" s="711"/>
      <c r="P340" s="711"/>
      <c r="Q340" s="711"/>
      <c r="R340" s="711"/>
      <c r="S340" s="56" t="s">
        <v>71</v>
      </c>
      <c r="T340" s="87" t="str">
        <f>IF(AND(事業区分=2,M341&gt;0),IF(ISNUMBER(M340),IF(M333="",IF(M329=M340,"","変更申請が必要です"),IF(M332=M340,"","変更申請が必要です")),"交換件数を正しく入力してください"),"")</f>
        <v/>
      </c>
      <c r="U340" s="88"/>
      <c r="V340" s="88"/>
      <c r="W340" s="88"/>
      <c r="X340" s="194"/>
      <c r="Y340" s="194"/>
      <c r="Z340" s="194"/>
      <c r="AA340" s="194"/>
      <c r="AB340" s="194"/>
      <c r="AC340" s="194"/>
      <c r="AD340" s="194"/>
      <c r="AE340" s="194"/>
      <c r="AF340" s="194"/>
      <c r="AG340" s="194"/>
      <c r="AH340" s="194"/>
      <c r="AI340" s="194"/>
      <c r="AJ340" s="716"/>
      <c r="AK340" s="519"/>
      <c r="AL340" s="519"/>
      <c r="AM340" s="519"/>
      <c r="AN340" s="519"/>
      <c r="AO340" s="519"/>
      <c r="AP340" s="519"/>
      <c r="AQ340" s="519"/>
      <c r="AR340" s="519"/>
      <c r="AS340" s="717"/>
    </row>
    <row r="341" spans="3:45" ht="21.25" hidden="1" customHeight="1" thickBot="1" x14ac:dyDescent="0.35">
      <c r="C341" s="81"/>
      <c r="D341" s="195"/>
      <c r="E341" s="196"/>
      <c r="F341" s="197"/>
      <c r="G341" s="197"/>
      <c r="H341" s="197"/>
      <c r="I341" s="197"/>
      <c r="J341" s="197"/>
      <c r="K341" s="776" t="s">
        <v>65</v>
      </c>
      <c r="L341" s="777"/>
      <c r="M341" s="1027">
        <f>SUM(M339:R340)</f>
        <v>0</v>
      </c>
      <c r="N341" s="1028"/>
      <c r="O341" s="1028"/>
      <c r="P341" s="1028"/>
      <c r="Q341" s="1028"/>
      <c r="R341" s="1028"/>
      <c r="S341" s="198" t="s">
        <v>71</v>
      </c>
      <c r="T341" s="1029"/>
      <c r="U341" s="1030"/>
      <c r="V341" s="1030"/>
      <c r="W341" s="1030"/>
      <c r="X341" s="199" t="str">
        <f>IF(AND(事業区分=2,COUNTA(M339:M340)&gt;0),IF(OR(T339&lt;&gt;"",T340&lt;&gt;""),"修正が必要です","問題ありません"),"")</f>
        <v/>
      </c>
      <c r="Y341" s="200"/>
      <c r="Z341" s="200"/>
      <c r="AA341" s="200"/>
      <c r="AB341" s="200"/>
      <c r="AC341" s="200"/>
      <c r="AD341" s="200"/>
      <c r="AE341" s="200"/>
      <c r="AF341" s="200"/>
      <c r="AG341" s="200"/>
      <c r="AH341" s="200"/>
      <c r="AI341" s="200"/>
      <c r="AJ341" s="718"/>
      <c r="AK341" s="719"/>
      <c r="AL341" s="719"/>
      <c r="AM341" s="719"/>
      <c r="AN341" s="719"/>
      <c r="AO341" s="719"/>
      <c r="AP341" s="719"/>
      <c r="AQ341" s="719"/>
      <c r="AR341" s="719"/>
      <c r="AS341" s="720"/>
    </row>
    <row r="342" spans="3:45" ht="21.25" hidden="1" customHeight="1" thickBot="1" x14ac:dyDescent="0.35"/>
    <row r="343" spans="3:45" ht="21.25" hidden="1" customHeight="1" x14ac:dyDescent="0.3">
      <c r="C343" s="791" t="s">
        <v>797</v>
      </c>
      <c r="D343" s="792"/>
      <c r="E343" s="792"/>
      <c r="F343" s="792"/>
      <c r="G343" s="792"/>
      <c r="H343" s="792"/>
      <c r="I343" s="792"/>
      <c r="J343" s="792"/>
      <c r="K343" s="792"/>
      <c r="L343" s="792"/>
      <c r="M343" s="792"/>
      <c r="N343" s="792"/>
      <c r="O343" s="792"/>
      <c r="P343" s="792"/>
      <c r="Q343" s="792"/>
      <c r="R343" s="792"/>
      <c r="S343" s="792"/>
      <c r="T343" s="792"/>
      <c r="U343" s="792"/>
      <c r="V343" s="792"/>
      <c r="W343" s="792"/>
      <c r="X343" s="792"/>
      <c r="Y343" s="792"/>
      <c r="Z343" s="792"/>
      <c r="AA343" s="792"/>
      <c r="AB343" s="792"/>
      <c r="AC343" s="792"/>
      <c r="AD343" s="792"/>
      <c r="AE343" s="792"/>
      <c r="AF343" s="792"/>
      <c r="AG343" s="792"/>
      <c r="AH343" s="792"/>
      <c r="AI343" s="792"/>
      <c r="AJ343" s="792"/>
      <c r="AK343" s="793" t="s">
        <v>99</v>
      </c>
      <c r="AL343" s="793"/>
      <c r="AM343" s="793"/>
      <c r="AN343" s="793"/>
      <c r="AO343" s="793"/>
      <c r="AP343" s="793"/>
      <c r="AQ343" s="793"/>
      <c r="AR343" s="793"/>
      <c r="AS343" s="794"/>
    </row>
    <row r="344" spans="3:45" ht="21.25" hidden="1" customHeight="1" x14ac:dyDescent="0.3">
      <c r="C344" s="38"/>
      <c r="D344" s="795" t="s">
        <v>100</v>
      </c>
      <c r="E344" s="795"/>
      <c r="F344" s="795"/>
      <c r="G344" s="795"/>
      <c r="H344" s="795"/>
      <c r="I344" s="795"/>
      <c r="J344" s="795"/>
      <c r="K344" s="795"/>
      <c r="L344" s="795"/>
      <c r="M344" s="796" t="s">
        <v>187</v>
      </c>
      <c r="N344" s="796"/>
      <c r="O344" s="796"/>
      <c r="P344" s="796"/>
      <c r="Q344" s="796"/>
      <c r="R344" s="796"/>
      <c r="S344" s="796"/>
      <c r="T344" s="796"/>
      <c r="U344" s="796" t="s">
        <v>102</v>
      </c>
      <c r="V344" s="796"/>
      <c r="W344" s="796"/>
      <c r="X344" s="796"/>
      <c r="Y344" s="796"/>
      <c r="Z344" s="796"/>
      <c r="AA344" s="796"/>
      <c r="AB344" s="796"/>
      <c r="AC344" s="796" t="s">
        <v>103</v>
      </c>
      <c r="AD344" s="796"/>
      <c r="AE344" s="796"/>
      <c r="AF344" s="796"/>
      <c r="AG344" s="796" t="s">
        <v>188</v>
      </c>
      <c r="AH344" s="796"/>
      <c r="AI344" s="796"/>
      <c r="AJ344" s="796"/>
      <c r="AK344" s="796"/>
      <c r="AL344" s="796"/>
      <c r="AM344" s="796"/>
      <c r="AN344" s="796"/>
      <c r="AO344" s="797"/>
      <c r="AP344" s="798"/>
      <c r="AQ344" s="798"/>
      <c r="AR344" s="798"/>
      <c r="AS344" s="799"/>
    </row>
    <row r="345" spans="3:45" ht="21.25" hidden="1" customHeight="1" x14ac:dyDescent="0.3">
      <c r="C345" s="38"/>
      <c r="D345" s="800" t="s">
        <v>104</v>
      </c>
      <c r="E345" s="800"/>
      <c r="F345" s="800"/>
      <c r="G345" s="800"/>
      <c r="H345" s="800"/>
      <c r="I345" s="800"/>
      <c r="J345" s="800"/>
      <c r="K345" s="800"/>
      <c r="L345" s="800"/>
      <c r="M345" s="801"/>
      <c r="N345" s="801"/>
      <c r="O345" s="801"/>
      <c r="P345" s="801"/>
      <c r="Q345" s="801"/>
      <c r="R345" s="801"/>
      <c r="S345" s="801"/>
      <c r="T345" s="801"/>
      <c r="U345" s="801"/>
      <c r="V345" s="801"/>
      <c r="W345" s="801"/>
      <c r="X345" s="801"/>
      <c r="Y345" s="801"/>
      <c r="Z345" s="801"/>
      <c r="AA345" s="801"/>
      <c r="AB345" s="801"/>
      <c r="AC345" s="1031"/>
      <c r="AD345" s="1031"/>
      <c r="AE345" s="1031"/>
      <c r="AF345" s="1031"/>
      <c r="AG345" s="803">
        <f>ROUNDDOWN(U345/2,0)</f>
        <v>0</v>
      </c>
      <c r="AH345" s="803"/>
      <c r="AI345" s="803"/>
      <c r="AJ345" s="803"/>
      <c r="AK345" s="803"/>
      <c r="AL345" s="803"/>
      <c r="AM345" s="803"/>
      <c r="AN345" s="803"/>
      <c r="AO345" s="804"/>
      <c r="AP345" s="805"/>
      <c r="AQ345" s="805"/>
      <c r="AR345" s="805"/>
      <c r="AS345" s="806"/>
    </row>
    <row r="346" spans="3:45" ht="21.25" hidden="1" customHeight="1" x14ac:dyDescent="0.3">
      <c r="C346" s="38"/>
      <c r="D346" s="800" t="s">
        <v>105</v>
      </c>
      <c r="E346" s="800"/>
      <c r="F346" s="800"/>
      <c r="G346" s="800"/>
      <c r="H346" s="800"/>
      <c r="I346" s="800"/>
      <c r="J346" s="800"/>
      <c r="K346" s="800"/>
      <c r="L346" s="800"/>
      <c r="M346" s="801"/>
      <c r="N346" s="801"/>
      <c r="O346" s="801"/>
      <c r="P346" s="801"/>
      <c r="Q346" s="801"/>
      <c r="R346" s="801"/>
      <c r="S346" s="801"/>
      <c r="T346" s="801"/>
      <c r="U346" s="801"/>
      <c r="V346" s="801"/>
      <c r="W346" s="801"/>
      <c r="X346" s="801"/>
      <c r="Y346" s="801"/>
      <c r="Z346" s="801"/>
      <c r="AA346" s="801"/>
      <c r="AB346" s="801"/>
      <c r="AC346" s="1031"/>
      <c r="AD346" s="1031"/>
      <c r="AE346" s="1031"/>
      <c r="AF346" s="1031"/>
      <c r="AG346" s="803">
        <f t="shared" ref="AG346:AG347" si="2">ROUNDDOWN(U346/2,0)</f>
        <v>0</v>
      </c>
      <c r="AH346" s="803"/>
      <c r="AI346" s="803"/>
      <c r="AJ346" s="803"/>
      <c r="AK346" s="803"/>
      <c r="AL346" s="803"/>
      <c r="AM346" s="803"/>
      <c r="AN346" s="803"/>
      <c r="AO346" s="804"/>
      <c r="AP346" s="805"/>
      <c r="AQ346" s="805"/>
      <c r="AR346" s="805"/>
      <c r="AS346" s="806"/>
    </row>
    <row r="347" spans="3:45" ht="21.25" hidden="1" customHeight="1" x14ac:dyDescent="0.3">
      <c r="C347" s="38"/>
      <c r="D347" s="800" t="s">
        <v>106</v>
      </c>
      <c r="E347" s="800"/>
      <c r="F347" s="800"/>
      <c r="G347" s="800"/>
      <c r="H347" s="800"/>
      <c r="I347" s="800"/>
      <c r="J347" s="800"/>
      <c r="K347" s="800"/>
      <c r="L347" s="800"/>
      <c r="M347" s="801"/>
      <c r="N347" s="801"/>
      <c r="O347" s="801"/>
      <c r="P347" s="801"/>
      <c r="Q347" s="801"/>
      <c r="R347" s="801"/>
      <c r="S347" s="801"/>
      <c r="T347" s="801"/>
      <c r="U347" s="801"/>
      <c r="V347" s="801"/>
      <c r="W347" s="801"/>
      <c r="X347" s="801"/>
      <c r="Y347" s="801"/>
      <c r="Z347" s="801"/>
      <c r="AA347" s="801"/>
      <c r="AB347" s="801"/>
      <c r="AC347" s="1031"/>
      <c r="AD347" s="1031"/>
      <c r="AE347" s="1031"/>
      <c r="AF347" s="1031"/>
      <c r="AG347" s="803">
        <f t="shared" si="2"/>
        <v>0</v>
      </c>
      <c r="AH347" s="803"/>
      <c r="AI347" s="803"/>
      <c r="AJ347" s="803"/>
      <c r="AK347" s="803"/>
      <c r="AL347" s="803"/>
      <c r="AM347" s="803"/>
      <c r="AN347" s="803"/>
      <c r="AO347" s="804"/>
      <c r="AP347" s="805"/>
      <c r="AQ347" s="805"/>
      <c r="AR347" s="805"/>
      <c r="AS347" s="806"/>
    </row>
    <row r="348" spans="3:45" ht="21.25" hidden="1" customHeight="1" x14ac:dyDescent="0.3">
      <c r="C348" s="174"/>
      <c r="D348" s="1036" t="s">
        <v>65</v>
      </c>
      <c r="E348" s="1036"/>
      <c r="F348" s="1036"/>
      <c r="G348" s="1036"/>
      <c r="H348" s="1036"/>
      <c r="I348" s="1036"/>
      <c r="J348" s="1036"/>
      <c r="K348" s="1036"/>
      <c r="L348" s="1036"/>
      <c r="M348" s="1037">
        <f>SUM(M345:T347)</f>
        <v>0</v>
      </c>
      <c r="N348" s="1037"/>
      <c r="O348" s="1037"/>
      <c r="P348" s="1037"/>
      <c r="Q348" s="1037"/>
      <c r="R348" s="1037"/>
      <c r="S348" s="1037"/>
      <c r="T348" s="1037"/>
      <c r="U348" s="1037">
        <f>SUM(U345:AB347)</f>
        <v>0</v>
      </c>
      <c r="V348" s="1037"/>
      <c r="W348" s="1037"/>
      <c r="X348" s="1037"/>
      <c r="Y348" s="1037"/>
      <c r="Z348" s="1037"/>
      <c r="AA348" s="1037"/>
      <c r="AB348" s="1037"/>
      <c r="AC348" s="1002" t="s">
        <v>174</v>
      </c>
      <c r="AD348" s="1003"/>
      <c r="AE348" s="1003"/>
      <c r="AF348" s="1004"/>
      <c r="AG348" s="1037">
        <f>SUM(AG345:AN347)</f>
        <v>0</v>
      </c>
      <c r="AH348" s="1037"/>
      <c r="AI348" s="1037"/>
      <c r="AJ348" s="1037"/>
      <c r="AK348" s="1005"/>
      <c r="AL348" s="1005"/>
      <c r="AM348" s="1005"/>
      <c r="AN348" s="1006"/>
      <c r="AO348" s="1007"/>
      <c r="AP348" s="606"/>
      <c r="AQ348" s="606"/>
      <c r="AR348" s="606"/>
      <c r="AS348" s="1008"/>
    </row>
    <row r="349" spans="3:45" ht="21.25" hidden="1" customHeight="1" x14ac:dyDescent="0.3">
      <c r="C349" s="1032" t="s">
        <v>189</v>
      </c>
      <c r="D349" s="1033"/>
      <c r="E349" s="1033"/>
      <c r="F349" s="1033"/>
      <c r="G349" s="1033"/>
      <c r="H349" s="1033"/>
      <c r="I349" s="1033"/>
      <c r="J349" s="1033"/>
      <c r="K349" s="1033"/>
      <c r="L349" s="1033"/>
      <c r="M349" s="1033"/>
      <c r="N349" s="1033"/>
      <c r="O349" s="1033"/>
      <c r="P349" s="1033"/>
      <c r="Q349" s="1033"/>
      <c r="R349" s="1033"/>
      <c r="S349" s="1033"/>
      <c r="T349" s="1033"/>
      <c r="U349" s="1033"/>
      <c r="V349" s="1033"/>
      <c r="W349" s="1033"/>
      <c r="X349" s="1033"/>
      <c r="Y349" s="1033"/>
      <c r="Z349" s="1033"/>
      <c r="AA349" s="1033"/>
      <c r="AB349" s="1033"/>
      <c r="AC349" s="1033"/>
      <c r="AD349" s="1033"/>
      <c r="AE349" s="1033"/>
      <c r="AF349" s="1033"/>
      <c r="AG349" s="1033"/>
      <c r="AH349" s="1033"/>
      <c r="AI349" s="1033"/>
      <c r="AJ349" s="1033"/>
      <c r="AK349" s="1034" t="s">
        <v>99</v>
      </c>
      <c r="AL349" s="1034"/>
      <c r="AM349" s="1034"/>
      <c r="AN349" s="1034"/>
      <c r="AO349" s="1034"/>
      <c r="AP349" s="1034"/>
      <c r="AQ349" s="1034"/>
      <c r="AR349" s="1034"/>
      <c r="AS349" s="1035"/>
    </row>
    <row r="350" spans="3:45" ht="21.25" hidden="1" customHeight="1" x14ac:dyDescent="0.3">
      <c r="C350" s="38"/>
      <c r="D350" s="795" t="s">
        <v>100</v>
      </c>
      <c r="E350" s="795"/>
      <c r="F350" s="795"/>
      <c r="G350" s="795"/>
      <c r="H350" s="795"/>
      <c r="I350" s="795"/>
      <c r="J350" s="795"/>
      <c r="K350" s="795"/>
      <c r="L350" s="795"/>
      <c r="M350" s="796" t="s">
        <v>187</v>
      </c>
      <c r="N350" s="796"/>
      <c r="O350" s="796"/>
      <c r="P350" s="796"/>
      <c r="Q350" s="796"/>
      <c r="R350" s="796"/>
      <c r="S350" s="796"/>
      <c r="T350" s="796"/>
      <c r="U350" s="796" t="s">
        <v>102</v>
      </c>
      <c r="V350" s="796"/>
      <c r="W350" s="796"/>
      <c r="X350" s="796"/>
      <c r="Y350" s="796"/>
      <c r="Z350" s="796"/>
      <c r="AA350" s="796"/>
      <c r="AB350" s="796"/>
      <c r="AC350" s="796" t="s">
        <v>103</v>
      </c>
      <c r="AD350" s="796"/>
      <c r="AE350" s="796"/>
      <c r="AF350" s="796"/>
      <c r="AG350" s="796" t="s">
        <v>190</v>
      </c>
      <c r="AH350" s="796"/>
      <c r="AI350" s="796"/>
      <c r="AJ350" s="796"/>
      <c r="AK350" s="796"/>
      <c r="AL350" s="796"/>
      <c r="AM350" s="796"/>
      <c r="AN350" s="796"/>
      <c r="AO350" s="797"/>
      <c r="AP350" s="798"/>
      <c r="AQ350" s="798"/>
      <c r="AR350" s="798"/>
      <c r="AS350" s="799"/>
    </row>
    <row r="351" spans="3:45" ht="21.25" hidden="1" customHeight="1" x14ac:dyDescent="0.3">
      <c r="C351" s="38"/>
      <c r="D351" s="800" t="s">
        <v>104</v>
      </c>
      <c r="E351" s="800"/>
      <c r="F351" s="800"/>
      <c r="G351" s="800"/>
      <c r="H351" s="800"/>
      <c r="I351" s="800"/>
      <c r="J351" s="800"/>
      <c r="K351" s="800"/>
      <c r="L351" s="800"/>
      <c r="M351" s="803">
        <f>IF(M291="",M140-M345,M291-M345)</f>
        <v>0</v>
      </c>
      <c r="N351" s="803"/>
      <c r="O351" s="803"/>
      <c r="P351" s="803"/>
      <c r="Q351" s="803"/>
      <c r="R351" s="803"/>
      <c r="S351" s="803"/>
      <c r="T351" s="803"/>
      <c r="U351" s="803">
        <f>IF(U291="",U140-U345,U291-U345)</f>
        <v>0</v>
      </c>
      <c r="V351" s="803"/>
      <c r="W351" s="803"/>
      <c r="X351" s="803"/>
      <c r="Y351" s="803"/>
      <c r="Z351" s="803"/>
      <c r="AA351" s="803"/>
      <c r="AB351" s="803"/>
      <c r="AC351" s="1031"/>
      <c r="AD351" s="1031"/>
      <c r="AE351" s="1031"/>
      <c r="AF351" s="1031"/>
      <c r="AG351" s="803">
        <f>ROUNDDOWN(U351/2,0)</f>
        <v>0</v>
      </c>
      <c r="AH351" s="803"/>
      <c r="AI351" s="803"/>
      <c r="AJ351" s="803"/>
      <c r="AK351" s="803"/>
      <c r="AL351" s="803"/>
      <c r="AM351" s="803"/>
      <c r="AN351" s="803"/>
      <c r="AO351" s="804"/>
      <c r="AP351" s="805"/>
      <c r="AQ351" s="805"/>
      <c r="AR351" s="805"/>
      <c r="AS351" s="806"/>
    </row>
    <row r="352" spans="3:45" ht="21.25" hidden="1" customHeight="1" x14ac:dyDescent="0.3">
      <c r="C352" s="38"/>
      <c r="D352" s="800" t="s">
        <v>105</v>
      </c>
      <c r="E352" s="800"/>
      <c r="F352" s="800"/>
      <c r="G352" s="800"/>
      <c r="H352" s="800"/>
      <c r="I352" s="800"/>
      <c r="J352" s="800"/>
      <c r="K352" s="800"/>
      <c r="L352" s="800"/>
      <c r="M352" s="803">
        <f>IF(M292="",M141-M346,M292-M346)</f>
        <v>0</v>
      </c>
      <c r="N352" s="803"/>
      <c r="O352" s="803"/>
      <c r="P352" s="803"/>
      <c r="Q352" s="803"/>
      <c r="R352" s="803"/>
      <c r="S352" s="803"/>
      <c r="T352" s="803"/>
      <c r="U352" s="803">
        <f>IF(U292="",U141-U346,U292-U346)</f>
        <v>0</v>
      </c>
      <c r="V352" s="803"/>
      <c r="W352" s="803"/>
      <c r="X352" s="803"/>
      <c r="Y352" s="803"/>
      <c r="Z352" s="803"/>
      <c r="AA352" s="803"/>
      <c r="AB352" s="803"/>
      <c r="AC352" s="1031"/>
      <c r="AD352" s="1031"/>
      <c r="AE352" s="1031"/>
      <c r="AF352" s="1031"/>
      <c r="AG352" s="803">
        <f t="shared" ref="AG352:AG353" si="3">ROUNDDOWN(U352/2,0)</f>
        <v>0</v>
      </c>
      <c r="AH352" s="803"/>
      <c r="AI352" s="803"/>
      <c r="AJ352" s="803"/>
      <c r="AK352" s="803"/>
      <c r="AL352" s="803"/>
      <c r="AM352" s="803"/>
      <c r="AN352" s="803"/>
      <c r="AO352" s="804"/>
      <c r="AP352" s="805"/>
      <c r="AQ352" s="805"/>
      <c r="AR352" s="805"/>
      <c r="AS352" s="806"/>
    </row>
    <row r="353" spans="3:45" ht="21.25" hidden="1" customHeight="1" x14ac:dyDescent="0.3">
      <c r="C353" s="38"/>
      <c r="D353" s="800" t="s">
        <v>106</v>
      </c>
      <c r="E353" s="800"/>
      <c r="F353" s="800"/>
      <c r="G353" s="800"/>
      <c r="H353" s="800"/>
      <c r="I353" s="800"/>
      <c r="J353" s="800"/>
      <c r="K353" s="800"/>
      <c r="L353" s="800"/>
      <c r="M353" s="803">
        <f>IF(M293="",M142-M347,M293-M347)</f>
        <v>0</v>
      </c>
      <c r="N353" s="803"/>
      <c r="O353" s="803"/>
      <c r="P353" s="803"/>
      <c r="Q353" s="803"/>
      <c r="R353" s="803"/>
      <c r="S353" s="803"/>
      <c r="T353" s="803"/>
      <c r="U353" s="803">
        <f>IF(U293="",U142-U347,U293-U347)</f>
        <v>0</v>
      </c>
      <c r="V353" s="803"/>
      <c r="W353" s="803"/>
      <c r="X353" s="803"/>
      <c r="Y353" s="803"/>
      <c r="Z353" s="803"/>
      <c r="AA353" s="803"/>
      <c r="AB353" s="803"/>
      <c r="AC353" s="1031"/>
      <c r="AD353" s="1031"/>
      <c r="AE353" s="1031"/>
      <c r="AF353" s="1031"/>
      <c r="AG353" s="803">
        <f t="shared" si="3"/>
        <v>0</v>
      </c>
      <c r="AH353" s="803"/>
      <c r="AI353" s="803"/>
      <c r="AJ353" s="803"/>
      <c r="AK353" s="803"/>
      <c r="AL353" s="803"/>
      <c r="AM353" s="803"/>
      <c r="AN353" s="803"/>
      <c r="AO353" s="804"/>
      <c r="AP353" s="805"/>
      <c r="AQ353" s="805"/>
      <c r="AR353" s="805"/>
      <c r="AS353" s="806"/>
    </row>
    <row r="354" spans="3:45" ht="21.25" hidden="1" customHeight="1" x14ac:dyDescent="0.3">
      <c r="C354" s="38"/>
      <c r="D354" s="1000" t="s">
        <v>65</v>
      </c>
      <c r="E354" s="1000"/>
      <c r="F354" s="1000"/>
      <c r="G354" s="1000"/>
      <c r="H354" s="1000"/>
      <c r="I354" s="1000"/>
      <c r="J354" s="1000"/>
      <c r="K354" s="1000"/>
      <c r="L354" s="1000"/>
      <c r="M354" s="1005">
        <f>SUM(M351:T353)</f>
        <v>0</v>
      </c>
      <c r="N354" s="1005"/>
      <c r="O354" s="1005"/>
      <c r="P354" s="1005"/>
      <c r="Q354" s="1005"/>
      <c r="R354" s="1005"/>
      <c r="S354" s="1005"/>
      <c r="T354" s="1005"/>
      <c r="U354" s="1005">
        <f>SUM(U351:AB353)</f>
        <v>0</v>
      </c>
      <c r="V354" s="1005"/>
      <c r="W354" s="1005"/>
      <c r="X354" s="1005"/>
      <c r="Y354" s="1005"/>
      <c r="Z354" s="1005"/>
      <c r="AA354" s="1005"/>
      <c r="AB354" s="1005"/>
      <c r="AC354" s="1002" t="s">
        <v>174</v>
      </c>
      <c r="AD354" s="1003"/>
      <c r="AE354" s="1003"/>
      <c r="AF354" s="1004"/>
      <c r="AG354" s="803">
        <f>ROUNDDOWN(U354/2,0)</f>
        <v>0</v>
      </c>
      <c r="AH354" s="803"/>
      <c r="AI354" s="803"/>
      <c r="AJ354" s="803"/>
      <c r="AK354" s="803"/>
      <c r="AL354" s="803"/>
      <c r="AM354" s="803"/>
      <c r="AN354" s="803"/>
      <c r="AO354" s="1007"/>
      <c r="AP354" s="606"/>
      <c r="AQ354" s="606"/>
      <c r="AR354" s="606"/>
      <c r="AS354" s="1008"/>
    </row>
    <row r="355" spans="3:45" ht="21.25" hidden="1" customHeight="1" thickBot="1" x14ac:dyDescent="0.35">
      <c r="C355" s="1018" t="str">
        <f>IF(U348=0,"",IF(U354=0,"問題ありません","変更申請が必要です"))</f>
        <v/>
      </c>
      <c r="D355" s="1019"/>
      <c r="E355" s="1019"/>
      <c r="F355" s="1019"/>
      <c r="G355" s="1019"/>
      <c r="H355" s="1019"/>
      <c r="I355" s="1019"/>
      <c r="J355" s="1019"/>
      <c r="K355" s="1019"/>
      <c r="L355" s="1019"/>
      <c r="M355" s="1019"/>
      <c r="N355" s="1019"/>
      <c r="O355" s="1019"/>
      <c r="P355" s="1019"/>
      <c r="Q355" s="1019"/>
      <c r="R355" s="1019"/>
      <c r="S355" s="1019"/>
      <c r="T355" s="1019"/>
      <c r="U355" s="1019"/>
      <c r="V355" s="1019"/>
      <c r="W355" s="1019"/>
      <c r="X355" s="1019"/>
      <c r="Y355" s="1019"/>
      <c r="Z355" s="1019"/>
      <c r="AA355" s="1019"/>
      <c r="AB355" s="1019"/>
      <c r="AC355" s="1019"/>
      <c r="AD355" s="1019"/>
      <c r="AE355" s="1019"/>
      <c r="AF355" s="1019"/>
      <c r="AG355" s="1019"/>
      <c r="AH355" s="1019"/>
      <c r="AI355" s="1019"/>
      <c r="AJ355" s="1019"/>
      <c r="AK355" s="1019"/>
      <c r="AL355" s="1019"/>
      <c r="AM355" s="1019"/>
      <c r="AN355" s="1019"/>
      <c r="AO355" s="1019"/>
      <c r="AP355" s="1019"/>
      <c r="AQ355" s="1019"/>
      <c r="AR355" s="1019"/>
      <c r="AS355" s="1020"/>
    </row>
    <row r="356" spans="3:45" ht="10" hidden="1" customHeight="1" x14ac:dyDescent="0.3"/>
    <row r="357" spans="3:45" ht="21.25" hidden="1" customHeight="1" thickBot="1" x14ac:dyDescent="0.35"/>
    <row r="358" spans="3:45" ht="21.25" hidden="1" customHeight="1" x14ac:dyDescent="0.3">
      <c r="C358" s="1038" t="s">
        <v>191</v>
      </c>
      <c r="D358" s="1039"/>
      <c r="E358" s="1039"/>
      <c r="F358" s="1039"/>
      <c r="G358" s="1039"/>
      <c r="H358" s="1039"/>
      <c r="I358" s="1039"/>
      <c r="J358" s="1039"/>
      <c r="K358" s="1039"/>
      <c r="L358" s="1039"/>
      <c r="M358" s="1039"/>
      <c r="N358" s="1039"/>
      <c r="O358" s="1039"/>
      <c r="P358" s="1039"/>
      <c r="Q358" s="1039"/>
      <c r="R358" s="1039"/>
      <c r="S358" s="1039"/>
      <c r="T358" s="1039"/>
      <c r="U358" s="1039"/>
      <c r="V358" s="1039"/>
      <c r="W358" s="1039"/>
      <c r="X358" s="1039"/>
      <c r="Y358" s="1039"/>
      <c r="Z358" s="1039"/>
      <c r="AA358" s="1039"/>
      <c r="AB358" s="1039"/>
      <c r="AC358" s="1039"/>
      <c r="AD358" s="1039"/>
      <c r="AE358" s="1039"/>
      <c r="AF358" s="1039"/>
      <c r="AG358" s="1039"/>
      <c r="AH358" s="1039"/>
      <c r="AI358" s="1039"/>
      <c r="AJ358" s="1039"/>
      <c r="AK358" s="1039"/>
      <c r="AL358" s="1039"/>
      <c r="AM358" s="1039"/>
      <c r="AN358" s="1039"/>
      <c r="AO358" s="1039"/>
      <c r="AP358" s="1039"/>
      <c r="AQ358" s="1039"/>
      <c r="AR358" s="1039"/>
      <c r="AS358" s="1040"/>
    </row>
    <row r="359" spans="3:45" ht="21.25" hidden="1" customHeight="1" x14ac:dyDescent="0.3">
      <c r="C359" s="1041"/>
      <c r="D359" s="1043" t="s">
        <v>192</v>
      </c>
      <c r="E359" s="1043"/>
      <c r="F359" s="1043"/>
      <c r="G359" s="1043"/>
      <c r="H359" s="1043"/>
      <c r="I359" s="1043"/>
      <c r="J359" s="1043"/>
      <c r="K359" s="1043"/>
      <c r="L359" s="1043"/>
      <c r="M359" s="1044"/>
      <c r="N359" s="1044"/>
      <c r="O359" s="1044"/>
      <c r="P359" s="1044"/>
      <c r="Q359" s="1044"/>
      <c r="R359" s="1044"/>
      <c r="S359" s="1044"/>
      <c r="T359" s="1044"/>
      <c r="U359" s="1044"/>
      <c r="V359" s="1044"/>
      <c r="W359" s="1044"/>
      <c r="X359" s="1044"/>
      <c r="Y359" s="1044"/>
      <c r="Z359" s="1044"/>
      <c r="AA359" s="1044"/>
      <c r="AB359" s="1044"/>
      <c r="AC359" s="1044"/>
      <c r="AD359" s="1044"/>
      <c r="AE359" s="1044"/>
      <c r="AF359" s="1045" t="s">
        <v>193</v>
      </c>
      <c r="AG359" s="1045"/>
      <c r="AH359" s="1045"/>
      <c r="AI359" s="1045"/>
      <c r="AJ359" s="1045"/>
      <c r="AK359" s="1045"/>
      <c r="AL359" s="1045"/>
      <c r="AM359" s="1045"/>
      <c r="AN359" s="1045"/>
      <c r="AO359" s="1045"/>
      <c r="AP359" s="1045"/>
      <c r="AQ359" s="1045"/>
      <c r="AR359" s="1045"/>
      <c r="AS359" s="1046"/>
    </row>
    <row r="360" spans="3:45" ht="21.25" hidden="1" customHeight="1" x14ac:dyDescent="0.3">
      <c r="C360" s="1041"/>
      <c r="D360" s="1043" t="s">
        <v>194</v>
      </c>
      <c r="E360" s="1043"/>
      <c r="F360" s="1043"/>
      <c r="G360" s="1043"/>
      <c r="H360" s="1043"/>
      <c r="I360" s="1043"/>
      <c r="J360" s="1043"/>
      <c r="K360" s="1043"/>
      <c r="L360" s="1043"/>
      <c r="M360" s="1044"/>
      <c r="N360" s="1044"/>
      <c r="O360" s="1044"/>
      <c r="P360" s="1044"/>
      <c r="Q360" s="1044"/>
      <c r="R360" s="1044"/>
      <c r="S360" s="1044"/>
      <c r="T360" s="1044"/>
      <c r="U360" s="1044"/>
      <c r="V360" s="1044"/>
      <c r="W360" s="1044"/>
      <c r="X360" s="1044"/>
      <c r="Y360" s="1044"/>
      <c r="Z360" s="1044"/>
      <c r="AA360" s="1044"/>
      <c r="AB360" s="1044"/>
      <c r="AC360" s="1044"/>
      <c r="AD360" s="1044"/>
      <c r="AE360" s="1044"/>
      <c r="AF360" s="201"/>
      <c r="AG360" s="201"/>
      <c r="AH360" s="201"/>
      <c r="AI360" s="201"/>
      <c r="AJ360" s="201"/>
      <c r="AK360" s="201"/>
      <c r="AL360" s="201"/>
      <c r="AM360" s="201"/>
      <c r="AN360" s="201"/>
      <c r="AO360" s="201"/>
      <c r="AP360" s="201"/>
      <c r="AQ360" s="201"/>
      <c r="AR360" s="201"/>
      <c r="AS360" s="202"/>
    </row>
    <row r="361" spans="3:45" ht="21.25" hidden="1" customHeight="1" x14ac:dyDescent="0.3">
      <c r="C361" s="1041"/>
      <c r="D361" s="1043" t="s">
        <v>195</v>
      </c>
      <c r="E361" s="1043"/>
      <c r="F361" s="1043"/>
      <c r="G361" s="1043"/>
      <c r="H361" s="1043"/>
      <c r="I361" s="1043"/>
      <c r="J361" s="1043"/>
      <c r="K361" s="1043"/>
      <c r="L361" s="1043"/>
      <c r="M361" s="1044"/>
      <c r="N361" s="1044"/>
      <c r="O361" s="1044"/>
      <c r="P361" s="1044"/>
      <c r="Q361" s="1044"/>
      <c r="R361" s="1044"/>
      <c r="S361" s="1044"/>
      <c r="T361" s="1044"/>
      <c r="U361" s="1044"/>
      <c r="V361" s="1044"/>
      <c r="W361" s="1044"/>
      <c r="X361" s="1044"/>
      <c r="Y361" s="1044"/>
      <c r="Z361" s="1044"/>
      <c r="AA361" s="1044"/>
      <c r="AB361" s="1044"/>
      <c r="AC361" s="1044"/>
      <c r="AD361" s="1044"/>
      <c r="AE361" s="1044"/>
      <c r="AF361" s="1045" t="s">
        <v>196</v>
      </c>
      <c r="AG361" s="1045"/>
      <c r="AH361" s="1045"/>
      <c r="AI361" s="1045"/>
      <c r="AJ361" s="1045"/>
      <c r="AK361" s="1045"/>
      <c r="AL361" s="1045"/>
      <c r="AM361" s="1045"/>
      <c r="AN361" s="1045"/>
      <c r="AO361" s="1045"/>
      <c r="AP361" s="1045"/>
      <c r="AQ361" s="1045"/>
      <c r="AR361" s="1045"/>
      <c r="AS361" s="1046"/>
    </row>
    <row r="362" spans="3:45" ht="21.25" hidden="1" customHeight="1" x14ac:dyDescent="0.3">
      <c r="C362" s="1041"/>
      <c r="D362" s="1043" t="s">
        <v>197</v>
      </c>
      <c r="E362" s="1043"/>
      <c r="F362" s="1043"/>
      <c r="G362" s="1043"/>
      <c r="H362" s="1043"/>
      <c r="I362" s="1043"/>
      <c r="J362" s="1043"/>
      <c r="K362" s="1043"/>
      <c r="L362" s="1043"/>
      <c r="M362" s="1044"/>
      <c r="N362" s="1044"/>
      <c r="O362" s="1044"/>
      <c r="P362" s="1044"/>
      <c r="Q362" s="1044"/>
      <c r="R362" s="1044"/>
      <c r="S362" s="1044"/>
      <c r="T362" s="1044"/>
      <c r="U362" s="1044"/>
      <c r="V362" s="1044"/>
      <c r="W362" s="1044"/>
      <c r="X362" s="1044"/>
      <c r="Y362" s="1044"/>
      <c r="Z362" s="1044"/>
      <c r="AA362" s="1044"/>
      <c r="AB362" s="1044"/>
      <c r="AC362" s="1044"/>
      <c r="AD362" s="1044"/>
      <c r="AE362" s="1044"/>
      <c r="AF362" s="201"/>
      <c r="AG362" s="201"/>
      <c r="AH362" s="201"/>
      <c r="AI362" s="201"/>
      <c r="AJ362" s="201"/>
      <c r="AK362" s="201"/>
      <c r="AL362" s="201"/>
      <c r="AM362" s="201"/>
      <c r="AN362" s="201"/>
      <c r="AO362" s="201"/>
      <c r="AP362" s="201"/>
      <c r="AQ362" s="201"/>
      <c r="AR362" s="201"/>
      <c r="AS362" s="202"/>
    </row>
    <row r="363" spans="3:45" ht="21.25" hidden="1" customHeight="1" x14ac:dyDescent="0.3">
      <c r="C363" s="1041"/>
      <c r="D363" s="1043" t="s">
        <v>198</v>
      </c>
      <c r="E363" s="1043"/>
      <c r="F363" s="1043"/>
      <c r="G363" s="1043"/>
      <c r="H363" s="1043"/>
      <c r="I363" s="1043"/>
      <c r="J363" s="1043"/>
      <c r="K363" s="1043"/>
      <c r="L363" s="1043"/>
      <c r="M363" s="1044"/>
      <c r="N363" s="1044"/>
      <c r="O363" s="1044"/>
      <c r="P363" s="1044"/>
      <c r="Q363" s="1044"/>
      <c r="R363" s="1044"/>
      <c r="S363" s="1044"/>
      <c r="T363" s="1044"/>
      <c r="U363" s="1044"/>
      <c r="V363" s="1044"/>
      <c r="W363" s="1044"/>
      <c r="X363" s="1044"/>
      <c r="Y363" s="1044"/>
      <c r="Z363" s="1044"/>
      <c r="AA363" s="1044"/>
      <c r="AB363" s="1044"/>
      <c r="AC363" s="1044"/>
      <c r="AD363" s="1044"/>
      <c r="AE363" s="1044"/>
      <c r="AF363" s="1045"/>
      <c r="AG363" s="1045"/>
      <c r="AH363" s="1045"/>
      <c r="AI363" s="1045"/>
      <c r="AJ363" s="1045"/>
      <c r="AK363" s="1045"/>
      <c r="AL363" s="1045"/>
      <c r="AM363" s="1045"/>
      <c r="AN363" s="1045"/>
      <c r="AO363" s="1045"/>
      <c r="AP363" s="1045"/>
      <c r="AQ363" s="1045"/>
      <c r="AR363" s="1045"/>
      <c r="AS363" s="1046"/>
    </row>
    <row r="364" spans="3:45" ht="21.25" hidden="1" customHeight="1" x14ac:dyDescent="0.3">
      <c r="C364" s="1041"/>
      <c r="D364" s="1043" t="s">
        <v>199</v>
      </c>
      <c r="E364" s="1043"/>
      <c r="F364" s="1043"/>
      <c r="G364" s="1043"/>
      <c r="H364" s="1043"/>
      <c r="I364" s="1043"/>
      <c r="J364" s="1043"/>
      <c r="K364" s="1043"/>
      <c r="L364" s="1043"/>
      <c r="M364" s="1044"/>
      <c r="N364" s="1044"/>
      <c r="O364" s="1044"/>
      <c r="P364" s="1044"/>
      <c r="Q364" s="1044"/>
      <c r="R364" s="1044"/>
      <c r="S364" s="1044"/>
      <c r="T364" s="1044"/>
      <c r="U364" s="1044"/>
      <c r="V364" s="1044"/>
      <c r="W364" s="1044"/>
      <c r="X364" s="1044"/>
      <c r="Y364" s="1044"/>
      <c r="Z364" s="1044"/>
      <c r="AA364" s="1044"/>
      <c r="AB364" s="1044"/>
      <c r="AC364" s="1044"/>
      <c r="AD364" s="1044"/>
      <c r="AE364" s="1044"/>
      <c r="AF364" s="1045"/>
      <c r="AG364" s="1045"/>
      <c r="AH364" s="1045"/>
      <c r="AI364" s="1045"/>
      <c r="AJ364" s="1045"/>
      <c r="AK364" s="1045"/>
      <c r="AL364" s="1045"/>
      <c r="AM364" s="1045"/>
      <c r="AN364" s="1045"/>
      <c r="AO364" s="1045"/>
      <c r="AP364" s="1045"/>
      <c r="AQ364" s="1045"/>
      <c r="AR364" s="1045"/>
      <c r="AS364" s="1046"/>
    </row>
    <row r="365" spans="3:45" ht="21.25" hidden="1" customHeight="1" x14ac:dyDescent="0.3">
      <c r="C365" s="1041"/>
      <c r="D365" s="1043" t="s">
        <v>200</v>
      </c>
      <c r="E365" s="1043"/>
      <c r="F365" s="1043"/>
      <c r="G365" s="1043"/>
      <c r="H365" s="1043"/>
      <c r="I365" s="1043"/>
      <c r="J365" s="1043"/>
      <c r="K365" s="1043"/>
      <c r="L365" s="1043"/>
      <c r="M365" s="1050"/>
      <c r="N365" s="1050"/>
      <c r="O365" s="1050"/>
      <c r="P365" s="1050"/>
      <c r="Q365" s="1050"/>
      <c r="R365" s="1050"/>
      <c r="S365" s="1050"/>
      <c r="T365" s="1050"/>
      <c r="U365" s="1050"/>
      <c r="V365" s="1050"/>
      <c r="W365" s="1050"/>
      <c r="X365" s="1050"/>
      <c r="Y365" s="1050"/>
      <c r="Z365" s="1050"/>
      <c r="AA365" s="1050"/>
      <c r="AB365" s="1050"/>
      <c r="AC365" s="1050"/>
      <c r="AD365" s="1050"/>
      <c r="AE365" s="1050"/>
      <c r="AF365" s="1045" t="s">
        <v>201</v>
      </c>
      <c r="AG365" s="1045"/>
      <c r="AH365" s="1045"/>
      <c r="AI365" s="1045"/>
      <c r="AJ365" s="1045"/>
      <c r="AK365" s="1045"/>
      <c r="AL365" s="1045"/>
      <c r="AM365" s="1045"/>
      <c r="AN365" s="1045"/>
      <c r="AO365" s="1045"/>
      <c r="AP365" s="1045"/>
      <c r="AQ365" s="1045"/>
      <c r="AR365" s="1045"/>
      <c r="AS365" s="1046"/>
    </row>
    <row r="366" spans="3:45" ht="21.25" hidden="1" customHeight="1" x14ac:dyDescent="0.3">
      <c r="C366" s="1041"/>
      <c r="D366" s="1043" t="s">
        <v>202</v>
      </c>
      <c r="E366" s="1043"/>
      <c r="F366" s="1043"/>
      <c r="G366" s="1043"/>
      <c r="H366" s="1043"/>
      <c r="I366" s="1043"/>
      <c r="J366" s="1043"/>
      <c r="K366" s="1043"/>
      <c r="L366" s="1043"/>
      <c r="M366" s="1044"/>
      <c r="N366" s="1044"/>
      <c r="O366" s="1044"/>
      <c r="P366" s="1044"/>
      <c r="Q366" s="1044"/>
      <c r="R366" s="1044"/>
      <c r="S366" s="1044"/>
      <c r="T366" s="1044"/>
      <c r="U366" s="1044"/>
      <c r="V366" s="1044"/>
      <c r="W366" s="1044"/>
      <c r="X366" s="1044"/>
      <c r="Y366" s="1044"/>
      <c r="Z366" s="1044"/>
      <c r="AA366" s="1044"/>
      <c r="AB366" s="1044"/>
      <c r="AC366" s="1044"/>
      <c r="AD366" s="1044"/>
      <c r="AE366" s="1044"/>
      <c r="AF366" s="1045"/>
      <c r="AG366" s="1045"/>
      <c r="AH366" s="1045"/>
      <c r="AI366" s="1045"/>
      <c r="AJ366" s="1045"/>
      <c r="AK366" s="1045"/>
      <c r="AL366" s="1045"/>
      <c r="AM366" s="1045"/>
      <c r="AN366" s="1045"/>
      <c r="AO366" s="1045"/>
      <c r="AP366" s="1045"/>
      <c r="AQ366" s="1045"/>
      <c r="AR366" s="1045"/>
      <c r="AS366" s="1046"/>
    </row>
    <row r="367" spans="3:45" ht="21.25" hidden="1" customHeight="1" thickBot="1" x14ac:dyDescent="0.35">
      <c r="C367" s="1042"/>
      <c r="D367" s="1047" t="s">
        <v>203</v>
      </c>
      <c r="E367" s="1048"/>
      <c r="F367" s="1048"/>
      <c r="G367" s="1048"/>
      <c r="H367" s="1048"/>
      <c r="I367" s="1048"/>
      <c r="J367" s="1048"/>
      <c r="K367" s="1048"/>
      <c r="L367" s="1048"/>
      <c r="M367" s="1048"/>
      <c r="N367" s="1048"/>
      <c r="O367" s="1048"/>
      <c r="P367" s="1048"/>
      <c r="Q367" s="1048"/>
      <c r="R367" s="1048"/>
      <c r="S367" s="1048"/>
      <c r="T367" s="1048"/>
      <c r="U367" s="1048"/>
      <c r="V367" s="1048"/>
      <c r="W367" s="1048"/>
      <c r="X367" s="1048"/>
      <c r="Y367" s="1048"/>
      <c r="Z367" s="1048"/>
      <c r="AA367" s="1048"/>
      <c r="AB367" s="1048"/>
      <c r="AC367" s="1048"/>
      <c r="AD367" s="1048"/>
      <c r="AE367" s="1048"/>
      <c r="AF367" s="1048"/>
      <c r="AG367" s="1048"/>
      <c r="AH367" s="1048"/>
      <c r="AI367" s="1048"/>
      <c r="AJ367" s="1048"/>
      <c r="AK367" s="1048"/>
      <c r="AL367" s="1048"/>
      <c r="AM367" s="1048"/>
      <c r="AN367" s="1048"/>
      <c r="AO367" s="1048"/>
      <c r="AP367" s="1048"/>
      <c r="AQ367" s="1048"/>
      <c r="AR367" s="1048"/>
      <c r="AS367" s="1049"/>
    </row>
    <row r="368" spans="3:45" hidden="1" x14ac:dyDescent="0.3"/>
  </sheetData>
  <sheetProtection algorithmName="SHA-512" hashValue="C4LOmrdlMHXCUsPmpSmp64/9EooRgc1HiT9vAjeV8Tf7BuW3YUTW5T6Vyvzzs1FdQRWvK2IK8TqM4qMK+HamSg==" saltValue="FzicqCOpdjcMPTGk3KO7WQ==" spinCount="100000" sheet="1" objects="1" scenarios="1" selectLockedCells="1"/>
  <mergeCells count="731">
    <mergeCell ref="C359:C367"/>
    <mergeCell ref="D359:L359"/>
    <mergeCell ref="M359:AE359"/>
    <mergeCell ref="AF359:AS359"/>
    <mergeCell ref="D360:L360"/>
    <mergeCell ref="M360:AE360"/>
    <mergeCell ref="D361:L361"/>
    <mergeCell ref="M361:AE361"/>
    <mergeCell ref="D366:L366"/>
    <mergeCell ref="M366:AE366"/>
    <mergeCell ref="AF366:AS366"/>
    <mergeCell ref="D367:AS367"/>
    <mergeCell ref="D364:L364"/>
    <mergeCell ref="M364:AE364"/>
    <mergeCell ref="AF364:AS364"/>
    <mergeCell ref="D365:L365"/>
    <mergeCell ref="M365:AE365"/>
    <mergeCell ref="AF365:AS365"/>
    <mergeCell ref="AF361:AS361"/>
    <mergeCell ref="D362:L362"/>
    <mergeCell ref="M362:AE362"/>
    <mergeCell ref="D363:L363"/>
    <mergeCell ref="M363:AE363"/>
    <mergeCell ref="AF363:AS363"/>
    <mergeCell ref="C355:AS355"/>
    <mergeCell ref="C358:AS358"/>
    <mergeCell ref="D351:L351"/>
    <mergeCell ref="M351:T351"/>
    <mergeCell ref="U351:AB351"/>
    <mergeCell ref="AC351:AF353"/>
    <mergeCell ref="AG351:AN351"/>
    <mergeCell ref="AO351:AS351"/>
    <mergeCell ref="D352:L352"/>
    <mergeCell ref="M352:T352"/>
    <mergeCell ref="U352:AB352"/>
    <mergeCell ref="AG352:AN352"/>
    <mergeCell ref="D354:L354"/>
    <mergeCell ref="M354:T354"/>
    <mergeCell ref="U354:AB354"/>
    <mergeCell ref="AC354:AF354"/>
    <mergeCell ref="AG354:AN354"/>
    <mergeCell ref="AO354:AS354"/>
    <mergeCell ref="AO352:AS352"/>
    <mergeCell ref="D353:L353"/>
    <mergeCell ref="M353:T353"/>
    <mergeCell ref="U353:AB353"/>
    <mergeCell ref="AG353:AN353"/>
    <mergeCell ref="AO353:AS353"/>
    <mergeCell ref="C349:AJ349"/>
    <mergeCell ref="AK349:AS349"/>
    <mergeCell ref="D350:L350"/>
    <mergeCell ref="M350:T350"/>
    <mergeCell ref="U350:AB350"/>
    <mergeCell ref="AC350:AF350"/>
    <mergeCell ref="AG350:AN350"/>
    <mergeCell ref="AO350:AS350"/>
    <mergeCell ref="D348:L348"/>
    <mergeCell ref="M348:T348"/>
    <mergeCell ref="U348:AB348"/>
    <mergeCell ref="AC348:AF348"/>
    <mergeCell ref="AG348:AN348"/>
    <mergeCell ref="AO348:AS348"/>
    <mergeCell ref="AG346:AN346"/>
    <mergeCell ref="AO346:AS346"/>
    <mergeCell ref="D347:L347"/>
    <mergeCell ref="M347:T347"/>
    <mergeCell ref="U347:AB347"/>
    <mergeCell ref="AG347:AN347"/>
    <mergeCell ref="AO347:AS347"/>
    <mergeCell ref="AO344:AS344"/>
    <mergeCell ref="D345:L345"/>
    <mergeCell ref="M345:T345"/>
    <mergeCell ref="U345:AB345"/>
    <mergeCell ref="AC345:AF347"/>
    <mergeCell ref="AG345:AN345"/>
    <mergeCell ref="AO345:AS345"/>
    <mergeCell ref="D346:L346"/>
    <mergeCell ref="M346:T346"/>
    <mergeCell ref="U346:AB346"/>
    <mergeCell ref="K341:L341"/>
    <mergeCell ref="M341:R341"/>
    <mergeCell ref="T341:W341"/>
    <mergeCell ref="C343:AJ343"/>
    <mergeCell ref="AK343:AS343"/>
    <mergeCell ref="D344:L344"/>
    <mergeCell ref="M344:T344"/>
    <mergeCell ref="U344:AB344"/>
    <mergeCell ref="AC344:AF344"/>
    <mergeCell ref="AG344:AN344"/>
    <mergeCell ref="AJ328:AS341"/>
    <mergeCell ref="K329:L329"/>
    <mergeCell ref="M329:R329"/>
    <mergeCell ref="K330:L330"/>
    <mergeCell ref="M330:R330"/>
    <mergeCell ref="K331:L331"/>
    <mergeCell ref="M331:R331"/>
    <mergeCell ref="K332:L332"/>
    <mergeCell ref="M332:R332"/>
    <mergeCell ref="K337:L337"/>
    <mergeCell ref="M337:S337"/>
    <mergeCell ref="K338:L338"/>
    <mergeCell ref="K339:L339"/>
    <mergeCell ref="M339:R339"/>
    <mergeCell ref="K340:L340"/>
    <mergeCell ref="M340:R340"/>
    <mergeCell ref="M333:R333"/>
    <mergeCell ref="K334:L334"/>
    <mergeCell ref="M334:R334"/>
    <mergeCell ref="K335:L335"/>
    <mergeCell ref="M335:R335"/>
    <mergeCell ref="K336:L336"/>
    <mergeCell ref="M336:R336"/>
    <mergeCell ref="K333:L333"/>
    <mergeCell ref="K326:L326"/>
    <mergeCell ref="M326:R326"/>
    <mergeCell ref="T326:W326"/>
    <mergeCell ref="K328:L328"/>
    <mergeCell ref="M328:R328"/>
    <mergeCell ref="K321:L321"/>
    <mergeCell ref="M321:R321"/>
    <mergeCell ref="K322:L322"/>
    <mergeCell ref="M322:S322"/>
    <mergeCell ref="K323:L323"/>
    <mergeCell ref="K324:L324"/>
    <mergeCell ref="M324:R324"/>
    <mergeCell ref="D309:L309"/>
    <mergeCell ref="M309:S309"/>
    <mergeCell ref="T309:W309"/>
    <mergeCell ref="X309:AS309"/>
    <mergeCell ref="C311:AS311"/>
    <mergeCell ref="K313:L313"/>
    <mergeCell ref="M313:R313"/>
    <mergeCell ref="AJ313:AS326"/>
    <mergeCell ref="K314:L314"/>
    <mergeCell ref="M314:R314"/>
    <mergeCell ref="K318:L318"/>
    <mergeCell ref="M318:R318"/>
    <mergeCell ref="K319:L319"/>
    <mergeCell ref="M319:R319"/>
    <mergeCell ref="K320:L320"/>
    <mergeCell ref="M320:R320"/>
    <mergeCell ref="K315:L315"/>
    <mergeCell ref="M315:R315"/>
    <mergeCell ref="K316:L316"/>
    <mergeCell ref="M316:R316"/>
    <mergeCell ref="K317:L317"/>
    <mergeCell ref="M317:R317"/>
    <mergeCell ref="K325:L325"/>
    <mergeCell ref="M325:R325"/>
    <mergeCell ref="D304:L304"/>
    <mergeCell ref="M304:S304"/>
    <mergeCell ref="T304:W304"/>
    <mergeCell ref="X304:AS304"/>
    <mergeCell ref="C307:AS307"/>
    <mergeCell ref="D308:L308"/>
    <mergeCell ref="M308:S308"/>
    <mergeCell ref="T308:W308"/>
    <mergeCell ref="X308:AS308"/>
    <mergeCell ref="A300:AS300"/>
    <mergeCell ref="C302:AS302"/>
    <mergeCell ref="D303:L303"/>
    <mergeCell ref="M303:S303"/>
    <mergeCell ref="T303:W303"/>
    <mergeCell ref="X303:AS303"/>
    <mergeCell ref="D295:T295"/>
    <mergeCell ref="U295:AA295"/>
    <mergeCell ref="AC295:AF295"/>
    <mergeCell ref="AG295:AS295"/>
    <mergeCell ref="C296:AS296"/>
    <mergeCell ref="AQ298:AS298"/>
    <mergeCell ref="D294:L294"/>
    <mergeCell ref="M294:T294"/>
    <mergeCell ref="U294:AB294"/>
    <mergeCell ref="AC294:AF294"/>
    <mergeCell ref="AG294:AN294"/>
    <mergeCell ref="AO294:AS294"/>
    <mergeCell ref="AO292:AS292"/>
    <mergeCell ref="D293:L293"/>
    <mergeCell ref="M293:T293"/>
    <mergeCell ref="U293:AB293"/>
    <mergeCell ref="AG293:AN293"/>
    <mergeCell ref="AO293:AS293"/>
    <mergeCell ref="D291:L291"/>
    <mergeCell ref="M291:T291"/>
    <mergeCell ref="U291:AB291"/>
    <mergeCell ref="AC291:AF293"/>
    <mergeCell ref="AG291:AN291"/>
    <mergeCell ref="AO291:AS291"/>
    <mergeCell ref="D292:L292"/>
    <mergeCell ref="M292:T292"/>
    <mergeCell ref="U292:AB292"/>
    <mergeCell ref="AG292:AN292"/>
    <mergeCell ref="M285:R285"/>
    <mergeCell ref="C286:AS286"/>
    <mergeCell ref="C288:AR288"/>
    <mergeCell ref="C289:AJ289"/>
    <mergeCell ref="AK289:AS289"/>
    <mergeCell ref="D290:L290"/>
    <mergeCell ref="M290:T290"/>
    <mergeCell ref="U290:AB290"/>
    <mergeCell ref="AC290:AF290"/>
    <mergeCell ref="AG290:AN290"/>
    <mergeCell ref="AO290:AS290"/>
    <mergeCell ref="E280:L280"/>
    <mergeCell ref="M280:R280"/>
    <mergeCell ref="T280:X280"/>
    <mergeCell ref="Y280:AI280"/>
    <mergeCell ref="K281:L281"/>
    <mergeCell ref="M281:R281"/>
    <mergeCell ref="C277:AS277"/>
    <mergeCell ref="D278:L278"/>
    <mergeCell ref="M278:R278"/>
    <mergeCell ref="T278:W278"/>
    <mergeCell ref="X278:AI278"/>
    <mergeCell ref="AJ278:AS285"/>
    <mergeCell ref="E279:L279"/>
    <mergeCell ref="M279:R279"/>
    <mergeCell ref="T279:X279"/>
    <mergeCell ref="Y279:AI279"/>
    <mergeCell ref="K282:L282"/>
    <mergeCell ref="M282:R282"/>
    <mergeCell ref="K283:L283"/>
    <mergeCell ref="M283:R283"/>
    <mergeCell ref="D284:J285"/>
    <mergeCell ref="K284:L284"/>
    <mergeCell ref="M284:R284"/>
    <mergeCell ref="K285:L285"/>
    <mergeCell ref="M274:R274"/>
    <mergeCell ref="D275:J276"/>
    <mergeCell ref="K275:L275"/>
    <mergeCell ref="M275:R275"/>
    <mergeCell ref="K276:L276"/>
    <mergeCell ref="M276:R276"/>
    <mergeCell ref="E270:S270"/>
    <mergeCell ref="T270:Y270"/>
    <mergeCell ref="K272:L272"/>
    <mergeCell ref="M272:R272"/>
    <mergeCell ref="K273:L273"/>
    <mergeCell ref="M273:R273"/>
    <mergeCell ref="AJ265:AS276"/>
    <mergeCell ref="E266:L266"/>
    <mergeCell ref="M266:R266"/>
    <mergeCell ref="T266:X266"/>
    <mergeCell ref="Y266:AI266"/>
    <mergeCell ref="E267:L267"/>
    <mergeCell ref="C262:AS262"/>
    <mergeCell ref="C263:L263"/>
    <mergeCell ref="M263:R263"/>
    <mergeCell ref="T263:W263"/>
    <mergeCell ref="X263:AS263"/>
    <mergeCell ref="C264:AS264"/>
    <mergeCell ref="M267:R267"/>
    <mergeCell ref="T267:X267"/>
    <mergeCell ref="Y267:AI267"/>
    <mergeCell ref="E268:L268"/>
    <mergeCell ref="M268:S268"/>
    <mergeCell ref="E269:S269"/>
    <mergeCell ref="T269:Y269"/>
    <mergeCell ref="D265:L265"/>
    <mergeCell ref="M265:R265"/>
    <mergeCell ref="T265:W265"/>
    <mergeCell ref="X265:AI265"/>
    <mergeCell ref="K274:L274"/>
    <mergeCell ref="E245:AS249"/>
    <mergeCell ref="E252:AS254"/>
    <mergeCell ref="AQ256:AS256"/>
    <mergeCell ref="C258:AS258"/>
    <mergeCell ref="C259:AS259"/>
    <mergeCell ref="D260:I260"/>
    <mergeCell ref="J260:P260"/>
    <mergeCell ref="Q260:T260"/>
    <mergeCell ref="U260:AS260"/>
    <mergeCell ref="E241:O241"/>
    <mergeCell ref="P241:AD241"/>
    <mergeCell ref="AE241:AS241"/>
    <mergeCell ref="E242:O242"/>
    <mergeCell ref="P242:AD242"/>
    <mergeCell ref="AE242:AS242"/>
    <mergeCell ref="E239:O239"/>
    <mergeCell ref="P239:AD239"/>
    <mergeCell ref="AE239:AS239"/>
    <mergeCell ref="E240:O240"/>
    <mergeCell ref="P240:AD240"/>
    <mergeCell ref="AE240:AS240"/>
    <mergeCell ref="E222:O222"/>
    <mergeCell ref="P222:AD222"/>
    <mergeCell ref="AE222:AS222"/>
    <mergeCell ref="E225:AS229"/>
    <mergeCell ref="E232:AS234"/>
    <mergeCell ref="E238:O238"/>
    <mergeCell ref="P238:AD238"/>
    <mergeCell ref="AE238:AS238"/>
    <mergeCell ref="E220:O220"/>
    <mergeCell ref="P220:AD220"/>
    <mergeCell ref="AE220:AS220"/>
    <mergeCell ref="E221:O221"/>
    <mergeCell ref="P221:AD221"/>
    <mergeCell ref="AE221:AS221"/>
    <mergeCell ref="E218:O218"/>
    <mergeCell ref="P218:AD218"/>
    <mergeCell ref="AE218:AS218"/>
    <mergeCell ref="E219:O219"/>
    <mergeCell ref="P219:AD219"/>
    <mergeCell ref="AE219:AS219"/>
    <mergeCell ref="C211:AS211"/>
    <mergeCell ref="D212:L212"/>
    <mergeCell ref="M212:S212"/>
    <mergeCell ref="T212:W212"/>
    <mergeCell ref="X212:AS212"/>
    <mergeCell ref="D213:L213"/>
    <mergeCell ref="M213:S213"/>
    <mergeCell ref="T213:W213"/>
    <mergeCell ref="X213:AS213"/>
    <mergeCell ref="C205:D205"/>
    <mergeCell ref="E205:T205"/>
    <mergeCell ref="U205:AB205"/>
    <mergeCell ref="AD205:AK205"/>
    <mergeCell ref="AQ207:AS207"/>
    <mergeCell ref="A209:AS209"/>
    <mergeCell ref="C203:D203"/>
    <mergeCell ref="E203:T203"/>
    <mergeCell ref="U203:AB203"/>
    <mergeCell ref="AD203:AK203"/>
    <mergeCell ref="C204:D204"/>
    <mergeCell ref="E204:T204"/>
    <mergeCell ref="U204:AB204"/>
    <mergeCell ref="AD204:AK204"/>
    <mergeCell ref="C198:D198"/>
    <mergeCell ref="E198:T198"/>
    <mergeCell ref="U198:AB198"/>
    <mergeCell ref="AD198:AK198"/>
    <mergeCell ref="U200:W200"/>
    <mergeCell ref="C202:D202"/>
    <mergeCell ref="E202:T202"/>
    <mergeCell ref="U202:AC202"/>
    <mergeCell ref="AD202:AL202"/>
    <mergeCell ref="C196:D196"/>
    <mergeCell ref="E196:T196"/>
    <mergeCell ref="U196:AB196"/>
    <mergeCell ref="AD196:AK196"/>
    <mergeCell ref="C197:D197"/>
    <mergeCell ref="E197:T197"/>
    <mergeCell ref="U197:AB197"/>
    <mergeCell ref="AD197:AK197"/>
    <mergeCell ref="C191:D191"/>
    <mergeCell ref="E191:T191"/>
    <mergeCell ref="U191:AB191"/>
    <mergeCell ref="AD191:AK191"/>
    <mergeCell ref="U193:W193"/>
    <mergeCell ref="C195:D195"/>
    <mergeCell ref="E195:T195"/>
    <mergeCell ref="U195:AC195"/>
    <mergeCell ref="AD195:AL195"/>
    <mergeCell ref="C189:D189"/>
    <mergeCell ref="E189:T189"/>
    <mergeCell ref="U189:AB189"/>
    <mergeCell ref="AD189:AK189"/>
    <mergeCell ref="C190:D190"/>
    <mergeCell ref="E190:T190"/>
    <mergeCell ref="U190:AB190"/>
    <mergeCell ref="AD190:AK190"/>
    <mergeCell ref="C184:W184"/>
    <mergeCell ref="X184:AD184"/>
    <mergeCell ref="AE184:AS184"/>
    <mergeCell ref="U186:W186"/>
    <mergeCell ref="C188:D188"/>
    <mergeCell ref="E188:T188"/>
    <mergeCell ref="U188:AC188"/>
    <mergeCell ref="AD188:AL188"/>
    <mergeCell ref="D174:E174"/>
    <mergeCell ref="M174:S174"/>
    <mergeCell ref="U174:AC174"/>
    <mergeCell ref="AD174:AJ174"/>
    <mergeCell ref="AL174:AS174"/>
    <mergeCell ref="C180:W180"/>
    <mergeCell ref="X180:AD180"/>
    <mergeCell ref="AE180:AS180"/>
    <mergeCell ref="C183:W183"/>
    <mergeCell ref="X183:AD183"/>
    <mergeCell ref="AE183:AS183"/>
    <mergeCell ref="D175:E175"/>
    <mergeCell ref="M175:S175"/>
    <mergeCell ref="U175:AS176"/>
    <mergeCell ref="D176:E176"/>
    <mergeCell ref="M176:S176"/>
    <mergeCell ref="C179:W179"/>
    <mergeCell ref="X179:AD179"/>
    <mergeCell ref="AE179:AS179"/>
    <mergeCell ref="C157:AS157"/>
    <mergeCell ref="D158:I158"/>
    <mergeCell ref="J158:P158"/>
    <mergeCell ref="Q158:T158"/>
    <mergeCell ref="U158:AS158"/>
    <mergeCell ref="D159:AS159"/>
    <mergeCell ref="C162:AS162"/>
    <mergeCell ref="D163:AS168"/>
    <mergeCell ref="AQ170:AS170"/>
    <mergeCell ref="C152:AS152"/>
    <mergeCell ref="AO153:AS156"/>
    <mergeCell ref="F154:I155"/>
    <mergeCell ref="J154:J155"/>
    <mergeCell ref="K154:P154"/>
    <mergeCell ref="Q154:X154"/>
    <mergeCell ref="Z154:Z155"/>
    <mergeCell ref="AB154:AH155"/>
    <mergeCell ref="AI154:AJ155"/>
    <mergeCell ref="K155:P155"/>
    <mergeCell ref="Q155:X155"/>
    <mergeCell ref="C144:AS144"/>
    <mergeCell ref="C145:Z145"/>
    <mergeCell ref="AA145:AS145"/>
    <mergeCell ref="C148:AJ148"/>
    <mergeCell ref="AK148:AS148"/>
    <mergeCell ref="D149:L149"/>
    <mergeCell ref="M149:T149"/>
    <mergeCell ref="U149:U151"/>
    <mergeCell ref="V149:AS151"/>
    <mergeCell ref="D150:L150"/>
    <mergeCell ref="M150:T150"/>
    <mergeCell ref="D151:L151"/>
    <mergeCell ref="M151:T151"/>
    <mergeCell ref="D143:L143"/>
    <mergeCell ref="M143:T143"/>
    <mergeCell ref="U143:AB143"/>
    <mergeCell ref="AC143:AF143"/>
    <mergeCell ref="AG143:AN143"/>
    <mergeCell ref="AO143:AS143"/>
    <mergeCell ref="AG141:AN141"/>
    <mergeCell ref="AO141:AS141"/>
    <mergeCell ref="D142:L142"/>
    <mergeCell ref="M142:T142"/>
    <mergeCell ref="U142:AB142"/>
    <mergeCell ref="AG142:AN142"/>
    <mergeCell ref="AO142:AS142"/>
    <mergeCell ref="D140:L140"/>
    <mergeCell ref="M140:T140"/>
    <mergeCell ref="U140:AB140"/>
    <mergeCell ref="AC140:AF142"/>
    <mergeCell ref="AG140:AN140"/>
    <mergeCell ref="AO140:AS140"/>
    <mergeCell ref="D141:L141"/>
    <mergeCell ref="M141:T141"/>
    <mergeCell ref="U141:AB141"/>
    <mergeCell ref="D136:L136"/>
    <mergeCell ref="M136:T136"/>
    <mergeCell ref="U136:AS136"/>
    <mergeCell ref="C138:AJ138"/>
    <mergeCell ref="AK138:AS138"/>
    <mergeCell ref="D139:L139"/>
    <mergeCell ref="M139:T139"/>
    <mergeCell ref="U139:AB139"/>
    <mergeCell ref="AC139:AF139"/>
    <mergeCell ref="AG139:AN139"/>
    <mergeCell ref="AO139:AS139"/>
    <mergeCell ref="D130:L130"/>
    <mergeCell ref="M130:T130"/>
    <mergeCell ref="U130:AS130"/>
    <mergeCell ref="D131:AS131"/>
    <mergeCell ref="F132:AS134"/>
    <mergeCell ref="D135:L135"/>
    <mergeCell ref="M135:T135"/>
    <mergeCell ref="U135:AS135"/>
    <mergeCell ref="T121:AI121"/>
    <mergeCell ref="K122:L122"/>
    <mergeCell ref="M122:R122"/>
    <mergeCell ref="C123:AS123"/>
    <mergeCell ref="AQ125:AS125"/>
    <mergeCell ref="M129:Z129"/>
    <mergeCell ref="T117:X117"/>
    <mergeCell ref="Y117:AI117"/>
    <mergeCell ref="K118:L118"/>
    <mergeCell ref="M118:R118"/>
    <mergeCell ref="C114:AS114"/>
    <mergeCell ref="D115:L115"/>
    <mergeCell ref="M115:R115"/>
    <mergeCell ref="T115:W115"/>
    <mergeCell ref="X115:AI115"/>
    <mergeCell ref="AJ115:AS122"/>
    <mergeCell ref="E116:L116"/>
    <mergeCell ref="M116:R116"/>
    <mergeCell ref="T116:X116"/>
    <mergeCell ref="Y116:AI116"/>
    <mergeCell ref="K119:L119"/>
    <mergeCell ref="M119:R119"/>
    <mergeCell ref="K120:L120"/>
    <mergeCell ref="M120:R120"/>
    <mergeCell ref="D121:J122"/>
    <mergeCell ref="K121:L121"/>
    <mergeCell ref="M121:R121"/>
    <mergeCell ref="E117:L117"/>
    <mergeCell ref="M117:R117"/>
    <mergeCell ref="D112:J113"/>
    <mergeCell ref="K112:L112"/>
    <mergeCell ref="M112:R112"/>
    <mergeCell ref="T112:AI112"/>
    <mergeCell ref="K113:L113"/>
    <mergeCell ref="M113:R113"/>
    <mergeCell ref="K109:L109"/>
    <mergeCell ref="M109:R109"/>
    <mergeCell ref="K110:L110"/>
    <mergeCell ref="M110:R110"/>
    <mergeCell ref="K111:L111"/>
    <mergeCell ref="M111:R111"/>
    <mergeCell ref="C99:L99"/>
    <mergeCell ref="M99:R99"/>
    <mergeCell ref="T99:W99"/>
    <mergeCell ref="X99:AS99"/>
    <mergeCell ref="C100:AS100"/>
    <mergeCell ref="D101:L101"/>
    <mergeCell ref="M101:R101"/>
    <mergeCell ref="T101:W101"/>
    <mergeCell ref="X101:AI101"/>
    <mergeCell ref="AJ101:AS113"/>
    <mergeCell ref="E104:L104"/>
    <mergeCell ref="M104:S104"/>
    <mergeCell ref="E105:S105"/>
    <mergeCell ref="T105:Y105"/>
    <mergeCell ref="E106:S106"/>
    <mergeCell ref="T106:Y106"/>
    <mergeCell ref="E102:L102"/>
    <mergeCell ref="M102:R102"/>
    <mergeCell ref="T102:X102"/>
    <mergeCell ref="Y102:AI102"/>
    <mergeCell ref="E103:L103"/>
    <mergeCell ref="M103:R103"/>
    <mergeCell ref="T103:X103"/>
    <mergeCell ref="Y103:AI103"/>
    <mergeCell ref="C95:O95"/>
    <mergeCell ref="P95:W95"/>
    <mergeCell ref="X95:AS95"/>
    <mergeCell ref="C96:O96"/>
    <mergeCell ref="P96:V96"/>
    <mergeCell ref="X96:AS96"/>
    <mergeCell ref="M93:O93"/>
    <mergeCell ref="P93:V93"/>
    <mergeCell ref="X93:AS93"/>
    <mergeCell ref="M94:O94"/>
    <mergeCell ref="P94:V94"/>
    <mergeCell ref="X94:AS94"/>
    <mergeCell ref="C91:O91"/>
    <mergeCell ref="P91:W91"/>
    <mergeCell ref="X91:AS91"/>
    <mergeCell ref="M92:O92"/>
    <mergeCell ref="P92:V92"/>
    <mergeCell ref="X92:AS92"/>
    <mergeCell ref="M86:AS86"/>
    <mergeCell ref="C87:AS87"/>
    <mergeCell ref="C88:O88"/>
    <mergeCell ref="P88:W88"/>
    <mergeCell ref="X88:AS88"/>
    <mergeCell ref="C89:O89"/>
    <mergeCell ref="P89:W89"/>
    <mergeCell ref="X89:AE89"/>
    <mergeCell ref="AF89:AS89"/>
    <mergeCell ref="G79:L79"/>
    <mergeCell ref="M79:S79"/>
    <mergeCell ref="T79:AS79"/>
    <mergeCell ref="A81:AS81"/>
    <mergeCell ref="AH84:AS84"/>
    <mergeCell ref="D85:F85"/>
    <mergeCell ref="M85:S85"/>
    <mergeCell ref="T85:AF85"/>
    <mergeCell ref="AH85:AS85"/>
    <mergeCell ref="T78:AS78"/>
    <mergeCell ref="G74:L74"/>
    <mergeCell ref="M74:S74"/>
    <mergeCell ref="T74:AS74"/>
    <mergeCell ref="G75:L75"/>
    <mergeCell ref="M75:AS75"/>
    <mergeCell ref="G76:L76"/>
    <mergeCell ref="M76:AA76"/>
    <mergeCell ref="AB76:AS76"/>
    <mergeCell ref="AB58:AS58"/>
    <mergeCell ref="M71:AA71"/>
    <mergeCell ref="AB71:AS71"/>
    <mergeCell ref="G72:L72"/>
    <mergeCell ref="M72:AA72"/>
    <mergeCell ref="AB72:AS72"/>
    <mergeCell ref="G73:L73"/>
    <mergeCell ref="M73:AA73"/>
    <mergeCell ref="AB73:AS73"/>
    <mergeCell ref="C63:AS63"/>
    <mergeCell ref="AQ65:AS65"/>
    <mergeCell ref="C68:AS68"/>
    <mergeCell ref="D69:L69"/>
    <mergeCell ref="M69:AS69"/>
    <mergeCell ref="D70:F79"/>
    <mergeCell ref="G70:L70"/>
    <mergeCell ref="M70:AA70"/>
    <mergeCell ref="AB70:AS70"/>
    <mergeCell ref="G71:L71"/>
    <mergeCell ref="G77:L77"/>
    <mergeCell ref="M77:S77"/>
    <mergeCell ref="T77:AS77"/>
    <mergeCell ref="G78:L78"/>
    <mergeCell ref="M78:S78"/>
    <mergeCell ref="G55:L55"/>
    <mergeCell ref="M55:AA55"/>
    <mergeCell ref="AB55:AS55"/>
    <mergeCell ref="G56:L56"/>
    <mergeCell ref="G61:L61"/>
    <mergeCell ref="M61:S61"/>
    <mergeCell ref="T61:AS61"/>
    <mergeCell ref="D62:L62"/>
    <mergeCell ref="M62:S62"/>
    <mergeCell ref="T62:AS62"/>
    <mergeCell ref="G59:L59"/>
    <mergeCell ref="M59:AA59"/>
    <mergeCell ref="AB59:AS59"/>
    <mergeCell ref="G60:L60"/>
    <mergeCell ref="M60:S60"/>
    <mergeCell ref="T60:AS60"/>
    <mergeCell ref="D55:F61"/>
    <mergeCell ref="M56:AA56"/>
    <mergeCell ref="AB56:AS56"/>
    <mergeCell ref="G57:L57"/>
    <mergeCell ref="M57:AA57"/>
    <mergeCell ref="AB57:AS57"/>
    <mergeCell ref="G58:L58"/>
    <mergeCell ref="M58:AA58"/>
    <mergeCell ref="M50:AA50"/>
    <mergeCell ref="AB50:AS50"/>
    <mergeCell ref="G51:L51"/>
    <mergeCell ref="M51:AA51"/>
    <mergeCell ref="AB51:AS51"/>
    <mergeCell ref="G52:L52"/>
    <mergeCell ref="M52:S52"/>
    <mergeCell ref="T52:AS52"/>
    <mergeCell ref="D47:F54"/>
    <mergeCell ref="G47:L47"/>
    <mergeCell ref="M47:S47"/>
    <mergeCell ref="T47:W47"/>
    <mergeCell ref="X47:AS47"/>
    <mergeCell ref="G48:L48"/>
    <mergeCell ref="M48:AS48"/>
    <mergeCell ref="G49:L49"/>
    <mergeCell ref="M49:AS49"/>
    <mergeCell ref="G50:L50"/>
    <mergeCell ref="G53:L53"/>
    <mergeCell ref="M53:S53"/>
    <mergeCell ref="T53:AS53"/>
    <mergeCell ref="G54:L54"/>
    <mergeCell ref="M54:AS54"/>
    <mergeCell ref="D40:L40"/>
    <mergeCell ref="M40:S40"/>
    <mergeCell ref="T40:AS40"/>
    <mergeCell ref="C41:AS42"/>
    <mergeCell ref="C45:AS45"/>
    <mergeCell ref="D46:L46"/>
    <mergeCell ref="M46:S46"/>
    <mergeCell ref="T46:AS46"/>
    <mergeCell ref="G38:L38"/>
    <mergeCell ref="M38:S38"/>
    <mergeCell ref="T38:AS38"/>
    <mergeCell ref="G39:L39"/>
    <mergeCell ref="M39:S39"/>
    <mergeCell ref="T39:AS39"/>
    <mergeCell ref="D33:F39"/>
    <mergeCell ref="G37:L37"/>
    <mergeCell ref="M37:AA37"/>
    <mergeCell ref="AB37:AS37"/>
    <mergeCell ref="M28:AA28"/>
    <mergeCell ref="AB28:AS28"/>
    <mergeCell ref="G29:L29"/>
    <mergeCell ref="M29:AA29"/>
    <mergeCell ref="AB29:AS29"/>
    <mergeCell ref="M35:AA35"/>
    <mergeCell ref="AB35:AS35"/>
    <mergeCell ref="G36:L36"/>
    <mergeCell ref="M36:AA36"/>
    <mergeCell ref="AB36:AS36"/>
    <mergeCell ref="G32:L32"/>
    <mergeCell ref="M32:AS32"/>
    <mergeCell ref="G33:L33"/>
    <mergeCell ref="M33:AA33"/>
    <mergeCell ref="AB33:AS33"/>
    <mergeCell ref="G34:L34"/>
    <mergeCell ref="M34:AA34"/>
    <mergeCell ref="AB34:AS34"/>
    <mergeCell ref="G35:L35"/>
    <mergeCell ref="A21:AS21"/>
    <mergeCell ref="X13:AS13"/>
    <mergeCell ref="X14:AS14"/>
    <mergeCell ref="C24:AS24"/>
    <mergeCell ref="D25:F32"/>
    <mergeCell ref="G25:L25"/>
    <mergeCell ref="M25:S25"/>
    <mergeCell ref="T25:W25"/>
    <mergeCell ref="X25:AS25"/>
    <mergeCell ref="G26:L26"/>
    <mergeCell ref="M26:AS26"/>
    <mergeCell ref="D14:F14"/>
    <mergeCell ref="G14:L14"/>
    <mergeCell ref="M14:S14"/>
    <mergeCell ref="T14:W14"/>
    <mergeCell ref="G30:L30"/>
    <mergeCell ref="M30:S30"/>
    <mergeCell ref="T30:AS30"/>
    <mergeCell ref="G31:L31"/>
    <mergeCell ref="M31:S31"/>
    <mergeCell ref="T31:AS31"/>
    <mergeCell ref="G27:L27"/>
    <mergeCell ref="M27:AS27"/>
    <mergeCell ref="G28:L28"/>
    <mergeCell ref="D11:L11"/>
    <mergeCell ref="M11:S11"/>
    <mergeCell ref="T11:AS11"/>
    <mergeCell ref="D12:F12"/>
    <mergeCell ref="G12:L12"/>
    <mergeCell ref="M12:S12"/>
    <mergeCell ref="T12:W12"/>
    <mergeCell ref="X12:AS12"/>
    <mergeCell ref="D13:F13"/>
    <mergeCell ref="G13:L13"/>
    <mergeCell ref="M13:S13"/>
    <mergeCell ref="T13:W13"/>
    <mergeCell ref="A4:AS4"/>
    <mergeCell ref="AQ5:AS5"/>
    <mergeCell ref="A7:AS7"/>
    <mergeCell ref="C8:AS8"/>
    <mergeCell ref="C9:AS9"/>
    <mergeCell ref="D10:L10"/>
    <mergeCell ref="M10:S10"/>
    <mergeCell ref="T10:AS10"/>
    <mergeCell ref="A1:AS1"/>
    <mergeCell ref="C3:G3"/>
    <mergeCell ref="I3:M3"/>
    <mergeCell ref="N3:O3"/>
    <mergeCell ref="P3:AE3"/>
    <mergeCell ref="AF3:AG3"/>
    <mergeCell ref="AH3:AQ3"/>
  </mergeCells>
  <phoneticPr fontId="6"/>
  <conditionalFormatting sqref="C3:G3">
    <cfRule type="expression" dxfId="106" priority="89">
      <formula>$M$12&lt;&gt;""</formula>
    </cfRule>
  </conditionalFormatting>
  <conditionalFormatting sqref="C11:AS11 C12:X12 C13:AA14">
    <cfRule type="expression" dxfId="105" priority="51">
      <formula>OR($M$10="",$M$10="●●●")</formula>
    </cfRule>
  </conditionalFormatting>
  <conditionalFormatting sqref="C123:AS123">
    <cfRule type="expression" dxfId="104" priority="37">
      <formula>$C$123="修正が必要です"</formula>
    </cfRule>
  </conditionalFormatting>
  <conditionalFormatting sqref="C286:AS286">
    <cfRule type="expression" dxfId="103" priority="29">
      <formula>$C$286="修正が必要です"</formula>
    </cfRule>
  </conditionalFormatting>
  <conditionalFormatting sqref="C296:AS296">
    <cfRule type="expression" dxfId="102" priority="59">
      <formula>AND($C$296&lt;&gt;"",$C$296&lt;&gt;"基準適合です")</formula>
    </cfRule>
    <cfRule type="expression" dxfId="101" priority="61">
      <formula>$C$296="基準適合です"</formula>
    </cfRule>
  </conditionalFormatting>
  <conditionalFormatting sqref="C355:AS355">
    <cfRule type="expression" dxfId="100" priority="57">
      <formula>$C$355="問題ありません"</formula>
    </cfRule>
    <cfRule type="expression" dxfId="99" priority="60">
      <formula>$C$355="変更申請が必要です"</formula>
    </cfRule>
  </conditionalFormatting>
  <conditionalFormatting sqref="D12:L14">
    <cfRule type="expression" dxfId="98" priority="53">
      <formula>OR(提出様式=$D12)</formula>
    </cfRule>
  </conditionalFormatting>
  <conditionalFormatting sqref="D14:L14">
    <cfRule type="expression" dxfId="97" priority="98">
      <formula>提出様式=#REF!&amp;"と"&amp;$D$14</formula>
    </cfRule>
  </conditionalFormatting>
  <conditionalFormatting sqref="D112:T112 D101:AS108 AJ109:AS112 D113:AS113">
    <cfRule type="expression" dxfId="96" priority="42" stopIfTrue="1">
      <formula>事業区分=2</formula>
    </cfRule>
  </conditionalFormatting>
  <conditionalFormatting sqref="D109:AI111">
    <cfRule type="expression" dxfId="95" priority="12" stopIfTrue="1">
      <formula>事業区分=2</formula>
    </cfRule>
  </conditionalFormatting>
  <conditionalFormatting sqref="D118:AI120">
    <cfRule type="expression" dxfId="94" priority="9" stopIfTrue="1">
      <formula>事業区分=1</formula>
    </cfRule>
  </conditionalFormatting>
  <conditionalFormatting sqref="D47:AS62">
    <cfRule type="expression" dxfId="93" priority="54">
      <formula>$M$46="なし"</formula>
    </cfRule>
  </conditionalFormatting>
  <conditionalFormatting sqref="D115:AS117 AJ118:AS121 D121:T121 D122:AS122">
    <cfRule type="expression" dxfId="92" priority="38" stopIfTrue="1">
      <formula>事業区分=1</formula>
    </cfRule>
  </conditionalFormatting>
  <conditionalFormatting sqref="D265:AS274">
    <cfRule type="expression" dxfId="91" priority="6" stopIfTrue="1">
      <formula>事業区分=2</formula>
    </cfRule>
  </conditionalFormatting>
  <conditionalFormatting sqref="D275:AS276">
    <cfRule type="expression" dxfId="90" priority="35" stopIfTrue="1">
      <formula>事業区分=2</formula>
    </cfRule>
  </conditionalFormatting>
  <conditionalFormatting sqref="D278:AS285">
    <cfRule type="expression" dxfId="89" priority="3" stopIfTrue="1">
      <formula>事業区分=1</formula>
    </cfRule>
  </conditionalFormatting>
  <conditionalFormatting sqref="E316">
    <cfRule type="expression" dxfId="88" priority="25">
      <formula>事業区分=2</formula>
    </cfRule>
  </conditionalFormatting>
  <conditionalFormatting sqref="E331">
    <cfRule type="expression" dxfId="87" priority="20">
      <formula>事業区分=1</formula>
    </cfRule>
  </conditionalFormatting>
  <conditionalFormatting sqref="E313:AS326">
    <cfRule type="expression" dxfId="86" priority="23" stopIfTrue="1">
      <formula>事業区分=2</formula>
    </cfRule>
  </conditionalFormatting>
  <conditionalFormatting sqref="E328:AS341">
    <cfRule type="expression" dxfId="85" priority="19" stopIfTrue="1">
      <formula>事業区分=1</formula>
    </cfRule>
  </conditionalFormatting>
  <conditionalFormatting sqref="I3:M3">
    <cfRule type="expression" dxfId="84" priority="93">
      <formula>AND($M$212&lt;&gt;"",$M$213&lt;&gt;"")</formula>
    </cfRule>
  </conditionalFormatting>
  <conditionalFormatting sqref="J158:P158">
    <cfRule type="expression" dxfId="83" priority="77">
      <formula>$Q$158="エラー"</formula>
    </cfRule>
  </conditionalFormatting>
  <conditionalFormatting sqref="J260:P260">
    <cfRule type="expression" dxfId="82" priority="56">
      <formula>$Q$260="エラー"</formula>
    </cfRule>
  </conditionalFormatting>
  <conditionalFormatting sqref="M101">
    <cfRule type="expression" dxfId="81" priority="66">
      <formula>$T$101="エラー"</formula>
    </cfRule>
  </conditionalFormatting>
  <conditionalFormatting sqref="M99:R99">
    <cfRule type="expression" dxfId="80" priority="69">
      <formula>$T$99="エラー"</formula>
    </cfRule>
  </conditionalFormatting>
  <conditionalFormatting sqref="M112:R112">
    <cfRule type="expression" dxfId="79" priority="16">
      <formula>$T$112="修正が必要です"</formula>
    </cfRule>
    <cfRule type="expression" dxfId="78" priority="43">
      <formula>$T$101="エラー"</formula>
    </cfRule>
  </conditionalFormatting>
  <conditionalFormatting sqref="M115:R116">
    <cfRule type="expression" dxfId="77" priority="65">
      <formula>$T$115="エラー"</formula>
    </cfRule>
  </conditionalFormatting>
  <conditionalFormatting sqref="M121:R121">
    <cfRule type="expression" dxfId="76" priority="39">
      <formula>$T$101="エラー"</formula>
    </cfRule>
  </conditionalFormatting>
  <conditionalFormatting sqref="M263:R263">
    <cfRule type="expression" dxfId="75" priority="76">
      <formula>$T$263="エラー"</formula>
    </cfRule>
  </conditionalFormatting>
  <conditionalFormatting sqref="M265:R265">
    <cfRule type="expression" dxfId="74" priority="75">
      <formula>$T$265="エラー"</formula>
    </cfRule>
  </conditionalFormatting>
  <conditionalFormatting sqref="M275:R275">
    <cfRule type="expression" dxfId="73" priority="34">
      <formula>$T$101="エラー"</formula>
    </cfRule>
  </conditionalFormatting>
  <conditionalFormatting sqref="M278:R278">
    <cfRule type="expression" dxfId="72" priority="68">
      <formula>$T$278="エラー"</formula>
    </cfRule>
  </conditionalFormatting>
  <conditionalFormatting sqref="M284:R284">
    <cfRule type="expression" dxfId="71" priority="31">
      <formula>$T$101="エラー"</formula>
    </cfRule>
  </conditionalFormatting>
  <conditionalFormatting sqref="M326:R326">
    <cfRule type="expression" dxfId="70" priority="47">
      <formula>$T$326="エラー"</formula>
    </cfRule>
  </conditionalFormatting>
  <conditionalFormatting sqref="M12:S12">
    <cfRule type="expression" dxfId="69" priority="85">
      <formula>$T$12="エラー"</formula>
    </cfRule>
  </conditionalFormatting>
  <conditionalFormatting sqref="M13:S13">
    <cfRule type="expression" dxfId="68" priority="84">
      <formula>$T$13="エラー"</formula>
    </cfRule>
  </conditionalFormatting>
  <conditionalFormatting sqref="M14:S14">
    <cfRule type="expression" dxfId="67" priority="82">
      <formula>$T$14="エラー"</formula>
    </cfRule>
  </conditionalFormatting>
  <conditionalFormatting sqref="M25:S25">
    <cfRule type="expression" dxfId="66" priority="80">
      <formula>$T$25="エラー"</formula>
    </cfRule>
  </conditionalFormatting>
  <conditionalFormatting sqref="M47:S47">
    <cfRule type="expression" dxfId="65" priority="79">
      <formula>$T$47="エラー"</formula>
    </cfRule>
  </conditionalFormatting>
  <conditionalFormatting sqref="M85:S85">
    <cfRule type="expression" dxfId="64" priority="78">
      <formula>$T$85="エラー"</formula>
    </cfRule>
  </conditionalFormatting>
  <conditionalFormatting sqref="M109:S111 AB111:AI111">
    <cfRule type="expression" dxfId="63" priority="13">
      <formula>$AB$112="修正が必要です"</formula>
    </cfRule>
  </conditionalFormatting>
  <conditionalFormatting sqref="M118:S120 AB120:AI120">
    <cfRule type="expression" dxfId="62" priority="10">
      <formula>$AB$121="修正が必要です"</formula>
    </cfRule>
  </conditionalFormatting>
  <conditionalFormatting sqref="M212:S212">
    <cfRule type="expression" dxfId="61" priority="81">
      <formula>OR($T$212="エラー",$X$212&lt;&gt;"")</formula>
    </cfRule>
  </conditionalFormatting>
  <conditionalFormatting sqref="M213:S213">
    <cfRule type="expression" dxfId="60" priority="58">
      <formula>$X$213&lt;&gt;""</formula>
    </cfRule>
  </conditionalFormatting>
  <conditionalFormatting sqref="M272:S274 AB274:AI274">
    <cfRule type="expression" dxfId="59" priority="7">
      <formula>$AB$275="修正が必要です"</formula>
    </cfRule>
  </conditionalFormatting>
  <conditionalFormatting sqref="M281:S283 AB283:AI283">
    <cfRule type="expression" dxfId="58" priority="5">
      <formula>$AB$284="修正が必要です"</formula>
    </cfRule>
  </conditionalFormatting>
  <conditionalFormatting sqref="M303:S303">
    <cfRule type="expression" dxfId="57" priority="46">
      <formula>OR($T$303="エラー",$X$303&lt;&gt;"")</formula>
    </cfRule>
  </conditionalFormatting>
  <conditionalFormatting sqref="M304:S304">
    <cfRule type="expression" dxfId="56" priority="45">
      <formula>$X$304&lt;&gt;""</formula>
    </cfRule>
  </conditionalFormatting>
  <conditionalFormatting sqref="M308:S308">
    <cfRule type="expression" dxfId="55" priority="74">
      <formula>$T$308="エラー"</formula>
    </cfRule>
  </conditionalFormatting>
  <conditionalFormatting sqref="M309:S309">
    <cfRule type="expression" dxfId="54" priority="73">
      <formula>$T$309="エラー"</formula>
    </cfRule>
  </conditionalFormatting>
  <conditionalFormatting sqref="M324:S326 X326:AI326">
    <cfRule type="expression" dxfId="53" priority="24">
      <formula>$X$326="修正が必要です"</formula>
    </cfRule>
  </conditionalFormatting>
  <conditionalFormatting sqref="M339:S341 X341:AI341">
    <cfRule type="expression" dxfId="52" priority="21">
      <formula>$X$341="修正が必要です"</formula>
    </cfRule>
  </conditionalFormatting>
  <conditionalFormatting sqref="M130:T130">
    <cfRule type="expression" dxfId="51" priority="17">
      <formula>$M$130="いいえ"</formula>
    </cfRule>
  </conditionalFormatting>
  <conditionalFormatting sqref="M37:AA37">
    <cfRule type="expression" dxfId="50" priority="50">
      <formula>AND($M$37&lt;&gt;"",LEN($M$37)-LEN(SUBSTITUTE($M$37,"@",""))&lt;&gt;1)</formula>
    </cfRule>
  </conditionalFormatting>
  <conditionalFormatting sqref="M59:AA59">
    <cfRule type="expression" dxfId="49" priority="49">
      <formula>AND($M$59&lt;&gt;"",LEN($M$59)-LEN(SUBSTITUTE($M$59,"@",""))&lt;&gt;1)</formula>
    </cfRule>
  </conditionalFormatting>
  <conditionalFormatting sqref="M76:AA76">
    <cfRule type="expression" dxfId="48" priority="48">
      <formula>AND($M$76&lt;&gt;"",LEN($M$76)-LEN(SUBSTITUTE($M$76,"@",""))&lt;&gt;1)</formula>
    </cfRule>
  </conditionalFormatting>
  <conditionalFormatting sqref="M314:AI314">
    <cfRule type="expression" dxfId="47" priority="27">
      <formula>事業区分=2</formula>
    </cfRule>
  </conditionalFormatting>
  <conditionalFormatting sqref="M329:AI329">
    <cfRule type="expression" dxfId="46" priority="22">
      <formula>事業区分=1</formula>
    </cfRule>
  </conditionalFormatting>
  <conditionalFormatting sqref="O23">
    <cfRule type="expression" dxfId="45" priority="90">
      <formula>#REF!="限度超え"</formula>
    </cfRule>
  </conditionalFormatting>
  <conditionalFormatting sqref="P92:W94">
    <cfRule type="expression" dxfId="44" priority="28">
      <formula>$X$94="修正が必要です"</formula>
    </cfRule>
  </conditionalFormatting>
  <conditionalFormatting sqref="P3:AE3">
    <cfRule type="expression" dxfId="43" priority="105">
      <formula>OR($M$13&lt;&gt;"",#REF!&lt;&gt;"")</formula>
    </cfRule>
  </conditionalFormatting>
  <conditionalFormatting sqref="P89:AF89">
    <cfRule type="expression" dxfId="42" priority="2">
      <formula>$P$88="いいえ"</formula>
    </cfRule>
  </conditionalFormatting>
  <conditionalFormatting sqref="T111">
    <cfRule type="expression" dxfId="41" priority="14">
      <formula>$T$112="基準適合です"</formula>
    </cfRule>
  </conditionalFormatting>
  <conditionalFormatting sqref="T120">
    <cfRule type="expression" dxfId="40" priority="11">
      <formula>$T$121="基準適合です"</formula>
    </cfRule>
  </conditionalFormatting>
  <conditionalFormatting sqref="T121:T122">
    <cfRule type="expression" dxfId="39" priority="40">
      <formula>$T$111="基準適合です"</formula>
    </cfRule>
  </conditionalFormatting>
  <conditionalFormatting sqref="T274">
    <cfRule type="expression" dxfId="38" priority="8">
      <formula>$T$275="基準適合です"</formula>
    </cfRule>
  </conditionalFormatting>
  <conditionalFormatting sqref="T275:T276">
    <cfRule type="expression" dxfId="37" priority="33">
      <formula>$T$111="基準適合です"</formula>
    </cfRule>
  </conditionalFormatting>
  <conditionalFormatting sqref="T283">
    <cfRule type="expression" dxfId="36" priority="4">
      <formula>$T$121="基準適合です"</formula>
    </cfRule>
  </conditionalFormatting>
  <conditionalFormatting sqref="T284:T285">
    <cfRule type="expression" dxfId="35" priority="32">
      <formula>$T$111="基準適合です"</formula>
    </cfRule>
  </conditionalFormatting>
  <conditionalFormatting sqref="T85:AF85">
    <cfRule type="expression" dxfId="34" priority="86">
      <formula>$T$85="エラー"</formula>
    </cfRule>
  </conditionalFormatting>
  <conditionalFormatting sqref="U175:AS176">
    <cfRule type="expression" dxfId="33" priority="44">
      <formula>$U$175="上記平均額は15億円超です。"</formula>
    </cfRule>
  </conditionalFormatting>
  <conditionalFormatting sqref="W23">
    <cfRule type="expression" dxfId="32" priority="91">
      <formula>#REF!="限度超え"</formula>
    </cfRule>
  </conditionalFormatting>
  <conditionalFormatting sqref="W92:W94 P92:P95">
    <cfRule type="expression" dxfId="31" priority="41">
      <formula>$P$91="いいえ"</formula>
    </cfRule>
  </conditionalFormatting>
  <conditionalFormatting sqref="X326:AI326">
    <cfRule type="expression" dxfId="30" priority="26">
      <formula>$X$326="問題ありません"</formula>
    </cfRule>
  </conditionalFormatting>
  <conditionalFormatting sqref="X341:AI341">
    <cfRule type="expression" dxfId="29" priority="55">
      <formula>$X$341="問題ありません"</formula>
    </cfRule>
  </conditionalFormatting>
  <conditionalFormatting sqref="AA145">
    <cfRule type="expression" dxfId="28" priority="92">
      <formula>$AA$145="基準適合です"</formula>
    </cfRule>
  </conditionalFormatting>
  <conditionalFormatting sqref="AG295:AS295">
    <cfRule type="expression" dxfId="27" priority="15">
      <formula>AND(U294&lt;1000000,U294&gt;0)</formula>
    </cfRule>
  </conditionalFormatting>
  <conditionalFormatting sqref="AH3:AQ3">
    <cfRule type="expression" dxfId="26" priority="87">
      <formula>$M$14&lt;&gt;""</formula>
    </cfRule>
  </conditionalFormatting>
  <conditionalFormatting sqref="M10:S10">
    <cfRule type="expression" dxfId="25" priority="1">
      <formula>OR($M$10="",$M$10="●●●")</formula>
    </cfRule>
  </conditionalFormatting>
  <dataValidations count="5">
    <dataValidation type="list" allowBlank="1" showInputMessage="1" showErrorMessage="1" sqref="M50:AA50 M28:AA28" xr:uid="{CCE33ED3-B233-49BB-B91B-2A5CAEF5B9EB}">
      <formula1>"代表取締役,代表理事,理事長,取締役"</formula1>
    </dataValidation>
    <dataValidation type="custom" allowBlank="1" showInputMessage="1" showErrorMessage="1" errorTitle="全角カタカナで入力" error="全角カタカナで入力してください。" sqref="AB49:AS49" xr:uid="{0E0AD1A1-3B07-4C93-8CE7-E0BA33890336}">
      <formula1>AND(AB49=PHONETIC(AB49),LEN(AB49)*2=LENB(AB49))</formula1>
    </dataValidation>
    <dataValidation type="custom" imeMode="fullKatakana" allowBlank="1" showInputMessage="1" showErrorMessage="1" errorTitle="全角カタカナで入力" error="全角カタカナで入力してください。_x000a_" sqref="M27:AS27 M36:AS36 M49:AA49 M58:AA58 M73:AA73" xr:uid="{ECB2C7CD-2B46-4DC4-8698-4A142FD79FEA}">
      <formula1>AND(M27=PHONETIC(M27),LEN(M27)*2=LENB(M27))</formula1>
    </dataValidation>
    <dataValidation type="list" allowBlank="1" showInputMessage="1" showErrorMessage="1" sqref="M363:AE363" xr:uid="{115D4DB7-E920-415E-BBBE-1CF6D99CD7C3}">
      <formula1>"普通,当座"</formula1>
    </dataValidation>
    <dataValidation imeMode="fullKatakana" allowBlank="1" showInputMessage="1" showErrorMessage="1" sqref="M365:AE365" xr:uid="{F6A10DFC-0163-436C-9392-D0C9E2CB2037}"/>
  </dataValidations>
  <hyperlinks>
    <hyperlink ref="D12:F12" location="応募様式１!A1" display="応募様式１" xr:uid="{9DDCB05A-6D68-4B25-8A11-278EA27DD4C3}"/>
    <hyperlink ref="D13:F13" location="計画変更様式!A1" display="計画変更様式" xr:uid="{C25A9996-37C5-4A61-8612-35F402C2499F}"/>
    <hyperlink ref="D14:F14" location="実績報告様式!A1" display="実績報告様式" xr:uid="{D50806CE-955A-4DA0-85CF-14F7D00132E3}"/>
    <hyperlink ref="A4:AS4" location="目次!A1" tooltip="目次へ戻る。" display="目次へ" xr:uid="{6B59CBE1-2FE6-4019-93AB-4D50C222F50A}"/>
  </hyperlinks>
  <pageMargins left="0.7" right="0.7" top="0.75" bottom="0.75" header="0.3" footer="0.3"/>
  <pageSetup paperSize="9" scale="54" orientation="portrait" r:id="rId1"/>
  <rowBreaks count="5" manualBreakCount="5">
    <brk id="64" max="16383" man="1"/>
    <brk id="124" max="16383" man="1"/>
    <brk id="169" max="16383" man="1"/>
    <brk id="206" max="16383" man="1"/>
    <brk id="255" max="16383" man="1"/>
  </rowBreaks>
  <colBreaks count="1" manualBreakCount="1">
    <brk id="47" max="1048575" man="1"/>
  </colBreaks>
  <customProperties>
    <customPr name="_pios_id" r:id="rId2"/>
  </customProperties>
  <extLst>
    <ext xmlns:x14="http://schemas.microsoft.com/office/spreadsheetml/2009/9/main" uri="{CCE6A557-97BC-4b89-ADB6-D9C93CAAB3DF}">
      <x14:dataValidations xmlns:xm="http://schemas.microsoft.com/office/excel/2006/main" count="5">
        <x14:dataValidation type="list" allowBlank="1" showInputMessage="1" showErrorMessage="1" xr:uid="{9E120CBB-BE42-4908-824D-5D4441B9857D}">
          <x14:formula1>
            <xm:f>マスターデータ!$F$1:$F$3</xm:f>
          </x14:formula1>
          <xm:sqref>M85:S85</xm:sqref>
        </x14:dataValidation>
        <x14:dataValidation type="list" allowBlank="1" showInputMessage="1" showErrorMessage="1" xr:uid="{57EFF130-D02D-492C-866B-3F5212028182}">
          <x14:formula1>
            <xm:f>マスターデータ!$E$1:$E$3</xm:f>
          </x14:formula1>
          <xm:sqref>M46:S46</xm:sqref>
        </x14:dataValidation>
        <x14:dataValidation type="list" allowBlank="1" showInputMessage="1" showErrorMessage="1" xr:uid="{031ABAAF-613A-4CB9-98F3-138D72BEF8C5}">
          <x14:formula1>
            <xm:f>マスターデータ!$C$1:$C$3</xm:f>
          </x14:formula1>
          <xm:sqref>M130:T130</xm:sqref>
        </x14:dataValidation>
        <x14:dataValidation type="list" allowBlank="1" showInputMessage="1" showErrorMessage="1" xr:uid="{31980D57-26F8-46D4-9F72-C3536743EB4F}">
          <x14:formula1>
            <xm:f>マスターデータ!$E$2:$E$3</xm:f>
          </x14:formula1>
          <xm:sqref>X179:AD180 X184:AD184</xm:sqref>
        </x14:dataValidation>
        <x14:dataValidation type="list" allowBlank="1" showInputMessage="1" showErrorMessage="1" xr:uid="{193E1850-8D6A-490C-B579-FDAFFC7EF0F3}">
          <x14:formula1>
            <xm:f>マスターデータ!$C$2:$C$3</xm:f>
          </x14:formula1>
          <xm:sqref>X183:AD183 P88:W88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2A64-60C3-448D-94FB-F25DB8B5FD84}">
  <sheetPr>
    <tabColor rgb="FF0070C0"/>
  </sheetPr>
  <dimension ref="A1:BU212"/>
  <sheetViews>
    <sheetView showGridLines="0" view="pageBreakPreview" zoomScale="115" zoomScaleNormal="100" zoomScaleSheetLayoutView="115" workbookViewId="0">
      <selection activeCell="L21" sqref="L21:AK21"/>
    </sheetView>
  </sheetViews>
  <sheetFormatPr defaultColWidth="11.83203125" defaultRowHeight="12" x14ac:dyDescent="0.3"/>
  <cols>
    <col min="1" max="1" width="1" style="203" customWidth="1"/>
    <col min="2" max="2" width="2.33203125" style="203" customWidth="1"/>
    <col min="3" max="3" width="2.83203125" style="203" customWidth="1"/>
    <col min="4" max="12" width="2.33203125" style="203" customWidth="1"/>
    <col min="13" max="13" width="5.25" style="203" customWidth="1"/>
    <col min="14" max="15" width="2.33203125" style="203" customWidth="1"/>
    <col min="16" max="16" width="3.33203125" style="203" customWidth="1"/>
    <col min="17" max="38" width="2.33203125" style="203" customWidth="1"/>
    <col min="39" max="39" width="0.33203125" style="203" customWidth="1"/>
    <col min="40" max="42" width="5.33203125" style="203" customWidth="1"/>
    <col min="43" max="44" width="8.25" style="203" customWidth="1"/>
    <col min="45" max="16384" width="11.83203125" style="203"/>
  </cols>
  <sheetData>
    <row r="1" spans="1:39" ht="26.15" customHeight="1" x14ac:dyDescent="0.3">
      <c r="A1" s="1116" t="s">
        <v>4</v>
      </c>
      <c r="B1" s="1116"/>
      <c r="C1" s="1116"/>
      <c r="D1" s="1116"/>
      <c r="E1" s="1116"/>
      <c r="F1" s="1116"/>
      <c r="G1" s="1116"/>
      <c r="H1" s="1116"/>
      <c r="I1" s="1116"/>
      <c r="J1" s="1116"/>
      <c r="K1" s="1116"/>
      <c r="L1" s="1116"/>
      <c r="M1" s="1116"/>
      <c r="N1" s="1116"/>
      <c r="O1" s="1116"/>
      <c r="P1" s="1116"/>
      <c r="Q1" s="1116"/>
      <c r="R1" s="1116"/>
      <c r="S1" s="1116"/>
      <c r="T1" s="1116"/>
      <c r="U1" s="1116"/>
      <c r="V1" s="1116"/>
      <c r="W1" s="1116"/>
      <c r="X1" s="1116"/>
      <c r="Y1" s="1116"/>
      <c r="Z1" s="1116"/>
      <c r="AA1" s="1116"/>
      <c r="AB1" s="1116"/>
      <c r="AC1" s="1116"/>
      <c r="AD1" s="1116"/>
      <c r="AE1" s="1116"/>
      <c r="AF1" s="1116"/>
      <c r="AG1" s="1116"/>
      <c r="AH1" s="1116"/>
      <c r="AI1" s="1116"/>
      <c r="AJ1" s="1116"/>
      <c r="AK1" s="1116"/>
      <c r="AL1" s="1116"/>
      <c r="AM1" s="1116"/>
    </row>
    <row r="2" spans="1:39" ht="14.15" customHeight="1" x14ac:dyDescent="0.3">
      <c r="B2" s="1117" t="s">
        <v>750</v>
      </c>
      <c r="C2" s="1117"/>
      <c r="D2" s="1117"/>
      <c r="E2" s="1117"/>
      <c r="F2" s="1117"/>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9" t="s">
        <v>204</v>
      </c>
      <c r="AL2" s="1119"/>
    </row>
    <row r="3" spans="1:39" ht="14.15" customHeight="1" x14ac:dyDescent="0.3">
      <c r="B3" s="204"/>
      <c r="C3" s="204"/>
      <c r="D3" s="204"/>
      <c r="E3" s="204"/>
      <c r="F3" s="204"/>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6"/>
      <c r="AL3" s="206"/>
    </row>
    <row r="4" spans="1:39" ht="14.15" customHeight="1" x14ac:dyDescent="0.3">
      <c r="AA4" s="207"/>
      <c r="AB4" s="207"/>
      <c r="AC4" s="207"/>
      <c r="AD4" s="207"/>
      <c r="AE4" s="1120" t="str">
        <f>IF(入力シート!M12&lt;&gt;"",TEXT(入力シート!M12,"ggge年m月d日"),"令和●年●月●日")</f>
        <v>令和●年●月●日</v>
      </c>
      <c r="AF4" s="1120"/>
      <c r="AG4" s="1120"/>
      <c r="AH4" s="1120"/>
      <c r="AI4" s="1120"/>
      <c r="AJ4" s="1120"/>
      <c r="AK4" s="1120"/>
      <c r="AL4" s="207"/>
    </row>
    <row r="5" spans="1:39" ht="14.15" customHeight="1" x14ac:dyDescent="0.3">
      <c r="B5" s="207" t="s">
        <v>205</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row>
    <row r="6" spans="1:39" ht="14.15" customHeight="1" x14ac:dyDescent="0.3">
      <c r="C6" s="429" t="s">
        <v>825</v>
      </c>
      <c r="D6" s="429"/>
      <c r="E6" s="429"/>
      <c r="F6" s="429"/>
      <c r="G6" s="429"/>
      <c r="H6" s="429"/>
      <c r="I6" s="429"/>
      <c r="J6" s="429"/>
      <c r="K6" s="429"/>
      <c r="L6" s="429"/>
      <c r="M6" s="429"/>
      <c r="N6" s="429"/>
      <c r="O6" s="207" t="s">
        <v>206</v>
      </c>
      <c r="P6" s="207"/>
      <c r="Q6" s="207"/>
      <c r="R6" s="207"/>
      <c r="S6" s="207"/>
      <c r="T6" s="207"/>
      <c r="U6" s="207"/>
      <c r="V6" s="207"/>
      <c r="W6" s="207"/>
      <c r="X6" s="207"/>
      <c r="Y6" s="207"/>
      <c r="Z6" s="207"/>
      <c r="AA6" s="207"/>
      <c r="AB6" s="207"/>
      <c r="AC6" s="207"/>
      <c r="AD6" s="207"/>
      <c r="AE6" s="207"/>
      <c r="AF6" s="207"/>
      <c r="AG6" s="207"/>
      <c r="AH6" s="207"/>
      <c r="AI6" s="207"/>
      <c r="AJ6" s="207"/>
      <c r="AK6" s="207"/>
      <c r="AL6" s="207"/>
    </row>
    <row r="7" spans="1:39" ht="14.15" customHeight="1" x14ac:dyDescent="0.3"/>
    <row r="8" spans="1:39" ht="14.15" customHeight="1" x14ac:dyDescent="0.3"/>
    <row r="9" spans="1:39" ht="14.15" customHeight="1" x14ac:dyDescent="0.3">
      <c r="C9" s="1104" t="s">
        <v>840</v>
      </c>
      <c r="D9" s="1104"/>
      <c r="E9" s="1104"/>
      <c r="F9" s="1104"/>
      <c r="G9" s="1104"/>
      <c r="H9" s="1104"/>
      <c r="I9" s="1104"/>
      <c r="J9" s="1104"/>
      <c r="K9" s="1104"/>
      <c r="L9" s="1104"/>
      <c r="M9" s="1104"/>
      <c r="N9" s="1104"/>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row>
    <row r="10" spans="1:39" ht="14.15" customHeight="1" x14ac:dyDescent="0.3">
      <c r="C10" s="1104"/>
      <c r="D10" s="1104"/>
      <c r="E10" s="1104"/>
      <c r="F10" s="1104"/>
      <c r="G10" s="1104"/>
      <c r="H10" s="1104"/>
      <c r="I10" s="1104"/>
      <c r="J10" s="1104"/>
      <c r="K10" s="1104"/>
      <c r="L10" s="1104"/>
      <c r="M10" s="1104"/>
      <c r="N10" s="1104"/>
      <c r="O10" s="1104"/>
      <c r="P10" s="1104"/>
      <c r="Q10" s="1104"/>
      <c r="R10" s="1104"/>
      <c r="S10" s="1104"/>
      <c r="T10" s="1104"/>
      <c r="U10" s="1104"/>
      <c r="V10" s="1104"/>
      <c r="W10" s="1104"/>
      <c r="X10" s="1104"/>
      <c r="Y10" s="1104"/>
      <c r="Z10" s="1104"/>
      <c r="AA10" s="1104"/>
      <c r="AB10" s="1104"/>
      <c r="AC10" s="1104"/>
      <c r="AD10" s="1104"/>
      <c r="AE10" s="1104"/>
      <c r="AF10" s="1104"/>
      <c r="AG10" s="1104"/>
      <c r="AH10" s="1104"/>
      <c r="AI10" s="1104"/>
      <c r="AJ10" s="1104"/>
      <c r="AK10" s="1104"/>
      <c r="AL10" s="207"/>
    </row>
    <row r="11" spans="1:39" ht="14.15" customHeight="1" x14ac:dyDescent="0.3">
      <c r="C11" s="1104"/>
      <c r="D11" s="1104"/>
      <c r="E11" s="1104"/>
      <c r="F11" s="1104"/>
      <c r="G11" s="1104"/>
      <c r="H11" s="1104"/>
      <c r="I11" s="1104"/>
      <c r="J11" s="1104"/>
      <c r="K11" s="1104"/>
      <c r="L11" s="1104"/>
      <c r="M11" s="1104"/>
      <c r="N11" s="1104"/>
      <c r="O11" s="1104"/>
      <c r="P11" s="1104"/>
      <c r="Q11" s="1104"/>
      <c r="R11" s="1104"/>
      <c r="S11" s="1104"/>
      <c r="T11" s="1104"/>
      <c r="U11" s="1104"/>
      <c r="V11" s="1104"/>
      <c r="W11" s="1104"/>
      <c r="X11" s="1104"/>
      <c r="Y11" s="1104"/>
      <c r="Z11" s="1104"/>
      <c r="AA11" s="1104"/>
      <c r="AB11" s="1104"/>
      <c r="AC11" s="1104"/>
      <c r="AD11" s="1104"/>
      <c r="AE11" s="1104"/>
      <c r="AF11" s="1104"/>
      <c r="AG11" s="1104"/>
      <c r="AH11" s="1104"/>
      <c r="AI11" s="1104"/>
      <c r="AJ11" s="1104"/>
      <c r="AK11" s="1104"/>
    </row>
    <row r="12" spans="1:39" ht="14.15" customHeight="1" x14ac:dyDescent="0.3">
      <c r="C12" s="1121" t="s">
        <v>735</v>
      </c>
      <c r="D12" s="1121"/>
      <c r="E12" s="1121"/>
      <c r="F12" s="1121"/>
      <c r="G12" s="1121"/>
      <c r="H12" s="1121"/>
      <c r="I12" s="1121"/>
      <c r="J12" s="1121"/>
      <c r="K12" s="1121"/>
      <c r="L12" s="1121"/>
      <c r="M12" s="1121"/>
      <c r="N12" s="1121"/>
      <c r="O12" s="1121"/>
      <c r="P12" s="1121"/>
      <c r="Q12" s="1121"/>
      <c r="R12" s="1121"/>
      <c r="S12" s="1121"/>
      <c r="T12" s="1121"/>
      <c r="U12" s="1121"/>
      <c r="V12" s="1121"/>
      <c r="W12" s="1121"/>
      <c r="X12" s="1121"/>
      <c r="Y12" s="1121"/>
      <c r="Z12" s="1121"/>
      <c r="AA12" s="1121"/>
      <c r="AB12" s="1121"/>
      <c r="AC12" s="1121"/>
      <c r="AD12" s="1121"/>
      <c r="AE12" s="1121"/>
      <c r="AF12" s="1121"/>
      <c r="AG12" s="1121"/>
      <c r="AH12" s="1121"/>
      <c r="AI12" s="1121"/>
      <c r="AJ12" s="1121"/>
      <c r="AK12" s="1121"/>
      <c r="AL12" s="207"/>
    </row>
    <row r="13" spans="1:39" ht="14.15" customHeight="1" x14ac:dyDescent="0.3">
      <c r="C13" s="1121"/>
      <c r="D13" s="1121"/>
      <c r="E13" s="1121"/>
      <c r="F13" s="1121"/>
      <c r="G13" s="1121"/>
      <c r="H13" s="1121"/>
      <c r="I13" s="1121"/>
      <c r="J13" s="1121"/>
      <c r="K13" s="1121"/>
      <c r="L13" s="1121"/>
      <c r="M13" s="1121"/>
      <c r="N13" s="1121"/>
      <c r="O13" s="1121"/>
      <c r="P13" s="1121"/>
      <c r="Q13" s="1121"/>
      <c r="R13" s="1121"/>
      <c r="S13" s="1121"/>
      <c r="T13" s="1121"/>
      <c r="U13" s="1121"/>
      <c r="V13" s="1121"/>
      <c r="W13" s="1121"/>
      <c r="X13" s="1121"/>
      <c r="Y13" s="1121"/>
      <c r="Z13" s="1121"/>
      <c r="AA13" s="1121"/>
      <c r="AB13" s="1121"/>
      <c r="AC13" s="1121"/>
      <c r="AD13" s="1121"/>
      <c r="AE13" s="1121"/>
      <c r="AF13" s="1121"/>
      <c r="AG13" s="1121"/>
      <c r="AH13" s="1121"/>
      <c r="AI13" s="1121"/>
      <c r="AJ13" s="1121"/>
      <c r="AK13" s="1121"/>
      <c r="AL13" s="207"/>
    </row>
    <row r="14" spans="1:39" ht="14.15" customHeight="1" x14ac:dyDescent="0.3"/>
    <row r="15" spans="1:39" ht="16" customHeight="1" x14ac:dyDescent="0.3">
      <c r="B15" s="1105" t="s">
        <v>207</v>
      </c>
      <c r="C15" s="1105"/>
      <c r="D15" s="1105"/>
      <c r="E15" s="1105"/>
      <c r="F15" s="1105"/>
      <c r="G15" s="1105"/>
      <c r="H15" s="1105"/>
      <c r="I15" s="1105"/>
      <c r="J15" s="1105"/>
      <c r="K15" s="1105"/>
      <c r="L15" s="1105"/>
      <c r="M15" s="1105"/>
      <c r="N15" s="1105"/>
      <c r="O15" s="1105"/>
      <c r="P15" s="1105"/>
      <c r="Q15" s="1105"/>
      <c r="R15" s="1105"/>
      <c r="S15" s="1105"/>
      <c r="T15" s="1105"/>
      <c r="U15" s="1105"/>
      <c r="V15" s="1105"/>
      <c r="W15" s="1105"/>
      <c r="X15" s="1105"/>
      <c r="Y15" s="1105"/>
      <c r="Z15" s="1105"/>
      <c r="AA15" s="1105"/>
      <c r="AB15" s="1105"/>
      <c r="AC15" s="1105"/>
      <c r="AD15" s="1105"/>
      <c r="AE15" s="1105"/>
      <c r="AF15" s="1105"/>
      <c r="AG15" s="1105"/>
      <c r="AH15" s="1105"/>
      <c r="AI15" s="1105"/>
      <c r="AJ15" s="1105"/>
      <c r="AK15" s="1105"/>
      <c r="AL15" s="1105"/>
    </row>
    <row r="16" spans="1:39" ht="14.15" customHeight="1" x14ac:dyDescent="0.3"/>
    <row r="17" spans="3:37" ht="15.25" customHeight="1" x14ac:dyDescent="0.3">
      <c r="C17" s="208" t="s">
        <v>208</v>
      </c>
      <c r="D17" s="1106" t="s">
        <v>209</v>
      </c>
      <c r="E17" s="1106"/>
      <c r="F17" s="1107"/>
      <c r="G17" s="1107"/>
      <c r="H17" s="1107"/>
      <c r="I17" s="1107"/>
      <c r="J17" s="1107"/>
      <c r="K17" s="1108"/>
      <c r="L17" s="1109" t="str">
        <f>IF(入力シート!M12&lt;&gt;"",IF(入力シート!M12&lt;&gt;"",項目マップ!C10,""),"")</f>
        <v/>
      </c>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c r="AK17" s="1111"/>
    </row>
    <row r="18" spans="3:37" ht="15.25" customHeight="1" x14ac:dyDescent="0.3">
      <c r="C18" s="209" t="s">
        <v>210</v>
      </c>
      <c r="D18" s="1112" t="s">
        <v>211</v>
      </c>
      <c r="E18" s="1112"/>
      <c r="F18" s="1112"/>
      <c r="G18" s="1112"/>
      <c r="H18" s="1112"/>
      <c r="I18" s="1112"/>
      <c r="J18" s="1112"/>
      <c r="K18" s="1112"/>
      <c r="L18" s="1113" t="str">
        <f>IF(入力シート!M12&lt;&gt;"",IF(入力シート!M12&lt;&gt;"",項目マップ!C11,""),"")</f>
        <v/>
      </c>
      <c r="M18" s="1114"/>
      <c r="N18" s="1114"/>
      <c r="O18" s="1114"/>
      <c r="P18" s="1114"/>
      <c r="Q18" s="1114"/>
      <c r="R18" s="1114"/>
      <c r="S18" s="1114"/>
      <c r="T18" s="1114"/>
      <c r="U18" s="1114"/>
      <c r="V18" s="1114"/>
      <c r="W18" s="1114"/>
      <c r="X18" s="1114"/>
      <c r="Y18" s="1114"/>
      <c r="Z18" s="1114"/>
      <c r="AA18" s="1114"/>
      <c r="AB18" s="1114"/>
      <c r="AC18" s="1114"/>
      <c r="AD18" s="1114"/>
      <c r="AE18" s="1114"/>
      <c r="AF18" s="1114"/>
      <c r="AG18" s="1114"/>
      <c r="AH18" s="1114"/>
      <c r="AI18" s="1114"/>
      <c r="AJ18" s="1114"/>
      <c r="AK18" s="1115"/>
    </row>
    <row r="19" spans="3:37" ht="15.25" customHeight="1" x14ac:dyDescent="0.3">
      <c r="C19" s="210"/>
      <c r="D19" s="211"/>
      <c r="E19" s="211"/>
      <c r="F19" s="211"/>
      <c r="G19" s="211"/>
      <c r="H19" s="211"/>
      <c r="I19" s="211"/>
      <c r="J19" s="1133" t="s">
        <v>212</v>
      </c>
      <c r="K19" s="1134"/>
      <c r="L19" s="1135" t="str">
        <f>IF(入力シート!M12&lt;&gt;"",IF(入力シート!M12&lt;&gt;"",項目マップ!C12,""),"")</f>
        <v/>
      </c>
      <c r="M19" s="1136"/>
      <c r="N19" s="1136"/>
      <c r="O19" s="1136"/>
      <c r="P19" s="1136"/>
      <c r="Q19" s="1136"/>
      <c r="R19" s="1136"/>
      <c r="S19" s="1136"/>
      <c r="T19" s="1136"/>
      <c r="U19" s="1136"/>
      <c r="V19" s="1136"/>
      <c r="W19" s="1136"/>
      <c r="X19" s="1136"/>
      <c r="Y19" s="1136"/>
      <c r="Z19" s="1136"/>
      <c r="AA19" s="1136"/>
      <c r="AB19" s="1136"/>
      <c r="AC19" s="1136"/>
      <c r="AD19" s="1136"/>
      <c r="AE19" s="1136"/>
      <c r="AF19" s="1136"/>
      <c r="AG19" s="1136"/>
      <c r="AH19" s="1136"/>
      <c r="AI19" s="1136"/>
      <c r="AJ19" s="1136"/>
      <c r="AK19" s="1137"/>
    </row>
    <row r="20" spans="3:37" ht="15.25" customHeight="1" x14ac:dyDescent="0.3">
      <c r="C20" s="212" t="s">
        <v>213</v>
      </c>
      <c r="D20" s="1138" t="s">
        <v>214</v>
      </c>
      <c r="E20" s="1138"/>
      <c r="F20" s="1139"/>
      <c r="G20" s="1139"/>
      <c r="H20" s="1139"/>
      <c r="I20" s="1139"/>
      <c r="J20" s="1139"/>
      <c r="K20" s="1140"/>
      <c r="L20" s="1141" t="str">
        <f>IF(入力シート!M12&lt;&gt;"",IF(入力シート!M12&lt;&gt;"",項目マップ!C13,""),"")</f>
        <v/>
      </c>
      <c r="M20" s="1142"/>
      <c r="N20" s="1142"/>
      <c r="O20" s="1142"/>
      <c r="P20" s="1142"/>
      <c r="Q20" s="1142"/>
      <c r="R20" s="1142"/>
      <c r="S20" s="1142"/>
      <c r="T20" s="1142"/>
      <c r="U20" s="1142"/>
      <c r="V20" s="1142"/>
      <c r="W20" s="1142"/>
      <c r="X20" s="1142"/>
      <c r="Y20" s="1142"/>
      <c r="Z20" s="1142"/>
      <c r="AA20" s="1142"/>
      <c r="AB20" s="1142"/>
      <c r="AC20" s="1142"/>
      <c r="AD20" s="1142"/>
      <c r="AE20" s="1142"/>
      <c r="AF20" s="1142"/>
      <c r="AG20" s="1142"/>
      <c r="AH20" s="1142"/>
      <c r="AI20" s="1142"/>
      <c r="AJ20" s="1142"/>
      <c r="AK20" s="1143"/>
    </row>
    <row r="21" spans="3:37" ht="15.25" customHeight="1" x14ac:dyDescent="0.3">
      <c r="C21" s="213" t="s">
        <v>215</v>
      </c>
      <c r="D21" s="1144" t="s">
        <v>216</v>
      </c>
      <c r="E21" s="1144"/>
      <c r="F21" s="1145"/>
      <c r="G21" s="1145"/>
      <c r="H21" s="1145"/>
      <c r="I21" s="1145"/>
      <c r="J21" s="1145"/>
      <c r="K21" s="1146"/>
      <c r="L21" s="1147" t="str">
        <f>IF(入力シート!M12&lt;&gt;"",IF(入力シート!M12&lt;&gt;"",項目マップ!C14,""),"")</f>
        <v/>
      </c>
      <c r="M21" s="1148"/>
      <c r="N21" s="1148"/>
      <c r="O21" s="1148"/>
      <c r="P21" s="1148"/>
      <c r="Q21" s="1148"/>
      <c r="R21" s="1148"/>
      <c r="S21" s="1148"/>
      <c r="T21" s="1148"/>
      <c r="U21" s="1148"/>
      <c r="V21" s="1148"/>
      <c r="W21" s="1148"/>
      <c r="X21" s="1148"/>
      <c r="Y21" s="1148"/>
      <c r="Z21" s="1148"/>
      <c r="AA21" s="1148"/>
      <c r="AB21" s="1148"/>
      <c r="AC21" s="1148"/>
      <c r="AD21" s="1148"/>
      <c r="AE21" s="1148"/>
      <c r="AF21" s="1148"/>
      <c r="AG21" s="1148"/>
      <c r="AH21" s="1148"/>
      <c r="AI21" s="1148"/>
      <c r="AJ21" s="1148"/>
      <c r="AK21" s="1149"/>
    </row>
    <row r="22" spans="3:37" ht="15.25" customHeight="1" x14ac:dyDescent="0.3">
      <c r="C22" s="214" t="s">
        <v>217</v>
      </c>
      <c r="D22" s="1122" t="s">
        <v>218</v>
      </c>
      <c r="E22" s="1122"/>
      <c r="F22" s="1122"/>
      <c r="G22" s="1122"/>
      <c r="H22" s="1122"/>
      <c r="I22" s="1122"/>
      <c r="J22" s="1122"/>
      <c r="K22" s="1122"/>
      <c r="L22" s="1123"/>
      <c r="M22" s="1123"/>
      <c r="N22" s="1123"/>
      <c r="O22" s="1123"/>
      <c r="P22" s="1123"/>
      <c r="Q22" s="1123"/>
      <c r="R22" s="1123"/>
      <c r="S22" s="1123"/>
      <c r="T22" s="1123"/>
      <c r="U22" s="1123"/>
      <c r="V22" s="1123"/>
      <c r="W22" s="1123"/>
      <c r="X22" s="1123"/>
      <c r="Y22" s="1123"/>
      <c r="Z22" s="1123"/>
      <c r="AA22" s="1123"/>
      <c r="AB22" s="1123"/>
      <c r="AC22" s="1123"/>
      <c r="AD22" s="1123"/>
      <c r="AE22" s="1123"/>
      <c r="AF22" s="1123"/>
      <c r="AG22" s="1123"/>
      <c r="AH22" s="1123"/>
      <c r="AI22" s="1123"/>
      <c r="AJ22" s="1123"/>
      <c r="AK22" s="1124"/>
    </row>
    <row r="23" spans="3:37" ht="15.25" customHeight="1" x14ac:dyDescent="0.3">
      <c r="C23" s="215"/>
      <c r="D23" s="1125" t="s">
        <v>219</v>
      </c>
      <c r="E23" s="1126"/>
      <c r="F23" s="1126"/>
      <c r="G23" s="1126"/>
      <c r="H23" s="1126"/>
      <c r="I23" s="1126"/>
      <c r="J23" s="1126"/>
      <c r="K23" s="1127"/>
      <c r="L23" s="1128" t="str">
        <f>IF(入力シート!M12&lt;&gt;"",IF(入力シート!M12&lt;&gt;"",項目マップ!C15,""),"")</f>
        <v/>
      </c>
      <c r="M23" s="1129"/>
      <c r="N23" s="1129"/>
      <c r="O23" s="1129"/>
      <c r="P23" s="1129"/>
      <c r="Q23" s="1129"/>
      <c r="R23" s="1129"/>
      <c r="S23" s="1129"/>
      <c r="T23" s="1130"/>
      <c r="U23" s="1131" t="s">
        <v>220</v>
      </c>
      <c r="V23" s="1131"/>
      <c r="W23" s="1131"/>
      <c r="X23" s="1131"/>
      <c r="Y23" s="1131"/>
      <c r="Z23" s="1131"/>
      <c r="AA23" s="1127" t="str">
        <f>IF(入力シート!M12&lt;&gt;"",IF(入力シート!M12&lt;&gt;"",項目マップ!C16,""),"")</f>
        <v/>
      </c>
      <c r="AB23" s="1129"/>
      <c r="AC23" s="1129"/>
      <c r="AD23" s="1129"/>
      <c r="AE23" s="1129"/>
      <c r="AF23" s="1129"/>
      <c r="AG23" s="1129"/>
      <c r="AH23" s="1129"/>
      <c r="AI23" s="1129"/>
      <c r="AJ23" s="1129"/>
      <c r="AK23" s="1132"/>
    </row>
    <row r="24" spans="3:37" ht="15.25" customHeight="1" x14ac:dyDescent="0.3">
      <c r="C24" s="216"/>
      <c r="D24" s="1165" t="s">
        <v>221</v>
      </c>
      <c r="E24" s="1166"/>
      <c r="F24" s="1166"/>
      <c r="G24" s="1166"/>
      <c r="H24" s="1166"/>
      <c r="I24" s="1166"/>
      <c r="J24" s="1166"/>
      <c r="K24" s="1167"/>
      <c r="L24" s="1168" t="str">
        <f>IF(入力シート!M12&lt;&gt;"",IF(入力シート!M12&lt;&gt;"",項目マップ!C17,""),"")</f>
        <v/>
      </c>
      <c r="M24" s="1169"/>
      <c r="N24" s="1169"/>
      <c r="O24" s="1169"/>
      <c r="P24" s="1169"/>
      <c r="Q24" s="1169"/>
      <c r="R24" s="1169"/>
      <c r="S24" s="1169"/>
      <c r="T24" s="1169"/>
      <c r="U24" s="1169"/>
      <c r="V24" s="1169"/>
      <c r="W24" s="1169"/>
      <c r="X24" s="1169"/>
      <c r="Y24" s="1169"/>
      <c r="Z24" s="1169"/>
      <c r="AA24" s="1169"/>
      <c r="AB24" s="1169"/>
      <c r="AC24" s="1169"/>
      <c r="AD24" s="1169"/>
      <c r="AE24" s="1169"/>
      <c r="AF24" s="1169"/>
      <c r="AG24" s="1169"/>
      <c r="AH24" s="1169"/>
      <c r="AI24" s="1169"/>
      <c r="AJ24" s="1169"/>
      <c r="AK24" s="1170"/>
    </row>
    <row r="25" spans="3:37" ht="15.25" hidden="1" customHeight="1" x14ac:dyDescent="0.3">
      <c r="C25" s="217"/>
      <c r="D25" s="1171" t="s">
        <v>222</v>
      </c>
      <c r="E25" s="1171"/>
      <c r="F25" s="1171"/>
      <c r="G25" s="1171"/>
      <c r="H25" s="1171"/>
      <c r="I25" s="1171"/>
      <c r="J25" s="1171"/>
      <c r="K25" s="1171"/>
      <c r="L25" s="1171"/>
      <c r="M25" s="1171"/>
      <c r="N25" s="1171"/>
      <c r="O25" s="1171"/>
      <c r="P25" s="1171"/>
      <c r="Q25" s="1171"/>
      <c r="R25" s="1171"/>
      <c r="S25" s="1171"/>
      <c r="T25" s="1171"/>
      <c r="U25" s="1171"/>
      <c r="V25" s="1171"/>
      <c r="W25" s="1171"/>
      <c r="X25" s="1171"/>
      <c r="Y25" s="1171"/>
      <c r="Z25" s="1171"/>
      <c r="AA25" s="1171"/>
      <c r="AB25" s="1171"/>
      <c r="AC25" s="1171"/>
      <c r="AD25" s="1171"/>
      <c r="AE25" s="1171"/>
      <c r="AF25" s="1171"/>
      <c r="AG25" s="1171"/>
      <c r="AH25" s="1171"/>
      <c r="AI25" s="1171"/>
      <c r="AJ25" s="1171"/>
      <c r="AK25" s="1172"/>
    </row>
    <row r="26" spans="3:37" ht="15.25" hidden="1" customHeight="1" x14ac:dyDescent="0.3">
      <c r="C26" s="215"/>
      <c r="D26" s="1125" t="s">
        <v>223</v>
      </c>
      <c r="E26" s="1126"/>
      <c r="F26" s="1126"/>
      <c r="G26" s="1126"/>
      <c r="H26" s="1126"/>
      <c r="I26" s="1126"/>
      <c r="J26" s="1126"/>
      <c r="K26" s="1127"/>
      <c r="L26" s="1173" t="str">
        <f>IF(入力シート!M12&lt;&gt;"",IF(入力シート!M12&lt;&gt;"",項目マップ!C18,""),"")</f>
        <v/>
      </c>
      <c r="M26" s="1174"/>
      <c r="N26" s="1174"/>
      <c r="O26" s="1174"/>
      <c r="P26" s="1174"/>
      <c r="Q26" s="1174"/>
      <c r="R26" s="1174"/>
      <c r="S26" s="1174"/>
      <c r="T26" s="1174"/>
      <c r="U26" s="1174"/>
      <c r="V26" s="1174"/>
      <c r="W26" s="1174"/>
      <c r="X26" s="1174"/>
      <c r="Y26" s="1174"/>
      <c r="Z26" s="1174"/>
      <c r="AA26" s="1174"/>
      <c r="AB26" s="1174"/>
      <c r="AC26" s="1174"/>
      <c r="AD26" s="1174"/>
      <c r="AE26" s="1174"/>
      <c r="AF26" s="1174"/>
      <c r="AG26" s="1174"/>
      <c r="AH26" s="1174"/>
      <c r="AI26" s="1174"/>
      <c r="AJ26" s="1174"/>
      <c r="AK26" s="1175"/>
    </row>
    <row r="27" spans="3:37" ht="15.25" hidden="1" customHeight="1" x14ac:dyDescent="0.3">
      <c r="C27" s="215"/>
      <c r="D27" s="1161" t="s">
        <v>224</v>
      </c>
      <c r="E27" s="1145"/>
      <c r="F27" s="1145"/>
      <c r="G27" s="1145"/>
      <c r="H27" s="1145"/>
      <c r="I27" s="1145"/>
      <c r="J27" s="1145"/>
      <c r="K27" s="1146"/>
      <c r="L27" s="1147" t="str">
        <f>IF(入力シート!M12&lt;&gt;"",IF(入力シート!M12&lt;&gt;"",項目マップ!C19,""),"")</f>
        <v/>
      </c>
      <c r="M27" s="1148"/>
      <c r="N27" s="1148"/>
      <c r="O27" s="1148"/>
      <c r="P27" s="1148"/>
      <c r="Q27" s="1148"/>
      <c r="R27" s="1148"/>
      <c r="S27" s="1148"/>
      <c r="T27" s="1148"/>
      <c r="U27" s="1148"/>
      <c r="V27" s="1148"/>
      <c r="W27" s="1148"/>
      <c r="X27" s="1148"/>
      <c r="Y27" s="1148"/>
      <c r="Z27" s="1148"/>
      <c r="AA27" s="1148"/>
      <c r="AB27" s="1148"/>
      <c r="AC27" s="1148"/>
      <c r="AD27" s="1148"/>
      <c r="AE27" s="1148"/>
      <c r="AF27" s="1148"/>
      <c r="AG27" s="1148"/>
      <c r="AH27" s="1148"/>
      <c r="AI27" s="1148"/>
      <c r="AJ27" s="1148"/>
      <c r="AK27" s="1149"/>
    </row>
    <row r="28" spans="3:37" ht="15.25" hidden="1" customHeight="1" x14ac:dyDescent="0.3">
      <c r="C28" s="215"/>
      <c r="D28" s="1150" t="s">
        <v>225</v>
      </c>
      <c r="E28" s="1151"/>
      <c r="F28" s="1151"/>
      <c r="G28" s="1151"/>
      <c r="H28" s="1151"/>
      <c r="I28" s="1151"/>
      <c r="J28" s="1151"/>
      <c r="K28" s="1152"/>
      <c r="L28" s="1153" t="str">
        <f>IF(入力シート!M12&lt;&gt;"",IF(入力シート!M12&lt;&gt;"",項目マップ!C20,""),"")</f>
        <v/>
      </c>
      <c r="M28" s="1154"/>
      <c r="N28" s="1154"/>
      <c r="O28" s="1154"/>
      <c r="P28" s="1154"/>
      <c r="Q28" s="1154"/>
      <c r="R28" s="1154"/>
      <c r="S28" s="1154"/>
      <c r="T28" s="1154"/>
      <c r="U28" s="1154"/>
      <c r="V28" s="1154"/>
      <c r="W28" s="1154"/>
      <c r="X28" s="1154"/>
      <c r="Y28" s="1154"/>
      <c r="Z28" s="1154"/>
      <c r="AA28" s="1154"/>
      <c r="AB28" s="1154"/>
      <c r="AC28" s="1154"/>
      <c r="AD28" s="1154"/>
      <c r="AE28" s="1154"/>
      <c r="AF28" s="1154"/>
      <c r="AG28" s="1154"/>
      <c r="AH28" s="1154"/>
      <c r="AI28" s="1154"/>
      <c r="AJ28" s="1154"/>
      <c r="AK28" s="1155"/>
    </row>
    <row r="29" spans="3:37" ht="15.25" hidden="1" customHeight="1" x14ac:dyDescent="0.3">
      <c r="C29" s="215"/>
      <c r="D29" s="218"/>
      <c r="E29" s="219"/>
      <c r="F29" s="219"/>
      <c r="G29" s="219"/>
      <c r="H29" s="219"/>
      <c r="I29" s="219"/>
      <c r="J29" s="1156" t="s">
        <v>212</v>
      </c>
      <c r="K29" s="1157"/>
      <c r="L29" s="1158" t="str">
        <f>IF(入力シート!M12&lt;&gt;"",IF(入力シート!M12&lt;&gt;"",項目マップ!C21,""),"")</f>
        <v/>
      </c>
      <c r="M29" s="1159"/>
      <c r="N29" s="1159"/>
      <c r="O29" s="1159"/>
      <c r="P29" s="1159"/>
      <c r="Q29" s="1159"/>
      <c r="R29" s="1159"/>
      <c r="S29" s="1159"/>
      <c r="T29" s="1159"/>
      <c r="U29" s="1159"/>
      <c r="V29" s="1159"/>
      <c r="W29" s="1159"/>
      <c r="X29" s="1159"/>
      <c r="Y29" s="1159"/>
      <c r="Z29" s="1159"/>
      <c r="AA29" s="1159"/>
      <c r="AB29" s="1159"/>
      <c r="AC29" s="1159"/>
      <c r="AD29" s="1159"/>
      <c r="AE29" s="1159"/>
      <c r="AF29" s="1159"/>
      <c r="AG29" s="1159"/>
      <c r="AH29" s="1159"/>
      <c r="AI29" s="1159"/>
      <c r="AJ29" s="1159"/>
      <c r="AK29" s="1160"/>
    </row>
    <row r="30" spans="3:37" ht="15.25" hidden="1" customHeight="1" x14ac:dyDescent="0.3">
      <c r="C30" s="215"/>
      <c r="D30" s="1161" t="s">
        <v>226</v>
      </c>
      <c r="E30" s="1145"/>
      <c r="F30" s="1145"/>
      <c r="G30" s="1145"/>
      <c r="H30" s="1145"/>
      <c r="I30" s="1145"/>
      <c r="J30" s="1145"/>
      <c r="K30" s="1146"/>
      <c r="L30" s="1162" t="str">
        <f>IF(入力シート!M12&lt;&gt;"",IF(入力シート!M12&lt;&gt;"",項目マップ!C22,""),"")</f>
        <v/>
      </c>
      <c r="M30" s="1163"/>
      <c r="N30" s="1163"/>
      <c r="O30" s="1163"/>
      <c r="P30" s="1163"/>
      <c r="Q30" s="1163"/>
      <c r="R30" s="1163"/>
      <c r="S30" s="1163"/>
      <c r="T30" s="1163"/>
      <c r="U30" s="1163"/>
      <c r="V30" s="1163"/>
      <c r="W30" s="1163"/>
      <c r="X30" s="1163"/>
      <c r="Y30" s="1163"/>
      <c r="Z30" s="1163"/>
      <c r="AA30" s="1163"/>
      <c r="AB30" s="1163"/>
      <c r="AC30" s="1163"/>
      <c r="AD30" s="1163"/>
      <c r="AE30" s="1163"/>
      <c r="AF30" s="1163"/>
      <c r="AG30" s="1163"/>
      <c r="AH30" s="1163"/>
      <c r="AI30" s="1163"/>
      <c r="AJ30" s="1163"/>
      <c r="AK30" s="1164"/>
    </row>
    <row r="31" spans="3:37" ht="15.25" hidden="1" customHeight="1" x14ac:dyDescent="0.3">
      <c r="C31" s="215"/>
      <c r="D31" s="1161" t="s">
        <v>227</v>
      </c>
      <c r="E31" s="1145"/>
      <c r="F31" s="1145"/>
      <c r="G31" s="1145"/>
      <c r="H31" s="1145"/>
      <c r="I31" s="1145"/>
      <c r="J31" s="1145"/>
      <c r="K31" s="1146"/>
      <c r="L31" s="1187" t="str">
        <f>IF(入力シート!M12&lt;&gt;"",IF(入力シート!M12&lt;&gt;"",項目マップ!C23,""),"")</f>
        <v/>
      </c>
      <c r="M31" s="1145"/>
      <c r="N31" s="1145"/>
      <c r="O31" s="1145"/>
      <c r="P31" s="1145"/>
      <c r="Q31" s="1145"/>
      <c r="R31" s="1145"/>
      <c r="S31" s="1145"/>
      <c r="T31" s="1145"/>
      <c r="U31" s="1145"/>
      <c r="V31" s="1145"/>
      <c r="W31" s="1145"/>
      <c r="X31" s="1145"/>
      <c r="Y31" s="1145"/>
      <c r="Z31" s="1145"/>
      <c r="AA31" s="1145"/>
      <c r="AB31" s="1145"/>
      <c r="AC31" s="1145"/>
      <c r="AD31" s="1145"/>
      <c r="AE31" s="1145"/>
      <c r="AF31" s="1145"/>
      <c r="AG31" s="1145"/>
      <c r="AH31" s="1145"/>
      <c r="AI31" s="1145"/>
      <c r="AJ31" s="1145"/>
      <c r="AK31" s="1188"/>
    </row>
    <row r="32" spans="3:37" ht="15.25" hidden="1" customHeight="1" x14ac:dyDescent="0.3">
      <c r="C32" s="215"/>
      <c r="D32" s="1150" t="s">
        <v>228</v>
      </c>
      <c r="E32" s="1151"/>
      <c r="F32" s="1151"/>
      <c r="G32" s="1151"/>
      <c r="H32" s="1151"/>
      <c r="I32" s="1151"/>
      <c r="J32" s="1151"/>
      <c r="K32" s="1152"/>
      <c r="L32" s="1189" t="str">
        <f>IF(入力シート!M12&lt;&gt;"",IF(入力シート!M12&lt;&gt;"",項目マップ!C24,""),"")</f>
        <v/>
      </c>
      <c r="M32" s="1151"/>
      <c r="N32" s="1151"/>
      <c r="O32" s="1151"/>
      <c r="P32" s="1151"/>
      <c r="Q32" s="1151"/>
      <c r="R32" s="1151"/>
      <c r="S32" s="1151"/>
      <c r="T32" s="1151"/>
      <c r="U32" s="1151"/>
      <c r="V32" s="1151"/>
      <c r="W32" s="1151"/>
      <c r="X32" s="1151"/>
      <c r="Y32" s="1151"/>
      <c r="Z32" s="1151"/>
      <c r="AA32" s="1151"/>
      <c r="AB32" s="1151"/>
      <c r="AC32" s="1151"/>
      <c r="AD32" s="1151"/>
      <c r="AE32" s="1151"/>
      <c r="AF32" s="1151"/>
      <c r="AG32" s="1151"/>
      <c r="AH32" s="1151"/>
      <c r="AI32" s="1151"/>
      <c r="AJ32" s="1151"/>
      <c r="AK32" s="1190"/>
    </row>
    <row r="33" spans="2:38" ht="15.25" customHeight="1" x14ac:dyDescent="0.3">
      <c r="C33" s="220" t="s">
        <v>229</v>
      </c>
      <c r="D33" s="1191" t="s">
        <v>230</v>
      </c>
      <c r="E33" s="1191"/>
      <c r="F33" s="1192"/>
      <c r="G33" s="1192"/>
      <c r="H33" s="1192"/>
      <c r="I33" s="1192"/>
      <c r="J33" s="1192"/>
      <c r="K33" s="1193"/>
      <c r="L33" s="1194" t="str">
        <f>IF(入力シート!M12&lt;&gt;"",IF(入力シート!M12&lt;&gt;"",項目マップ!C25,""),"")</f>
        <v/>
      </c>
      <c r="M33" s="1195"/>
      <c r="N33" s="1195"/>
      <c r="O33" s="1195"/>
      <c r="P33" s="1195"/>
      <c r="Q33" s="1195"/>
      <c r="R33" s="1195"/>
      <c r="S33" s="1195"/>
      <c r="T33" s="1191"/>
      <c r="U33" s="1196" t="s">
        <v>36</v>
      </c>
      <c r="V33" s="1197"/>
      <c r="W33" s="1197"/>
      <c r="X33" s="1197"/>
      <c r="Y33" s="1197"/>
      <c r="Z33" s="1197"/>
      <c r="AA33" s="1197"/>
      <c r="AB33" s="1197"/>
      <c r="AC33" s="1197"/>
      <c r="AD33" s="1197"/>
      <c r="AE33" s="1197"/>
      <c r="AF33" s="1197"/>
      <c r="AG33" s="1197"/>
      <c r="AH33" s="1197"/>
      <c r="AI33" s="1197"/>
      <c r="AJ33" s="1197"/>
      <c r="AK33" s="1198"/>
    </row>
    <row r="34" spans="2:38" ht="14.15" customHeight="1" x14ac:dyDescent="0.3">
      <c r="C34" s="1176"/>
      <c r="D34" s="1176"/>
      <c r="E34" s="1176"/>
      <c r="F34" s="1176"/>
      <c r="G34" s="1176"/>
      <c r="H34" s="1176"/>
      <c r="I34" s="1176"/>
      <c r="J34" s="1176"/>
      <c r="K34" s="1176"/>
      <c r="L34" s="1176"/>
      <c r="M34" s="1176"/>
      <c r="N34" s="1176"/>
      <c r="O34" s="1176"/>
      <c r="P34" s="1176"/>
      <c r="Q34" s="1176"/>
      <c r="R34" s="1176"/>
      <c r="S34" s="1176"/>
      <c r="T34" s="1176"/>
      <c r="U34" s="1176"/>
      <c r="V34" s="1176"/>
      <c r="W34" s="1176"/>
      <c r="X34" s="1176"/>
      <c r="Y34" s="1176"/>
      <c r="Z34" s="1176"/>
      <c r="AA34" s="1176"/>
      <c r="AB34" s="1176"/>
      <c r="AC34" s="1176"/>
      <c r="AD34" s="1176"/>
      <c r="AE34" s="1176"/>
      <c r="AF34" s="1176"/>
      <c r="AG34" s="1176"/>
      <c r="AH34" s="1176"/>
      <c r="AI34" s="1176"/>
      <c r="AJ34" s="1176"/>
      <c r="AK34" s="1176"/>
    </row>
    <row r="35" spans="2:38" ht="14.15" hidden="1" customHeight="1" x14ac:dyDescent="0.3">
      <c r="C35" s="1177"/>
      <c r="D35" s="1177"/>
      <c r="E35" s="1177"/>
      <c r="F35" s="1177"/>
      <c r="G35" s="1177"/>
      <c r="H35" s="1177"/>
      <c r="I35" s="1177"/>
      <c r="J35" s="1177"/>
      <c r="K35" s="1177"/>
      <c r="L35" s="1177"/>
      <c r="M35" s="1177"/>
      <c r="N35" s="1177"/>
      <c r="O35" s="1177"/>
      <c r="P35" s="1177"/>
      <c r="Q35" s="1177"/>
      <c r="R35" s="1177"/>
      <c r="S35" s="1177"/>
      <c r="T35" s="1177"/>
      <c r="U35" s="1177"/>
      <c r="V35" s="1177"/>
      <c r="W35" s="1177"/>
      <c r="X35" s="1177"/>
      <c r="Y35" s="1177"/>
      <c r="Z35" s="1177"/>
      <c r="AA35" s="1177"/>
      <c r="AB35" s="1177"/>
      <c r="AC35" s="1177"/>
      <c r="AD35" s="1177"/>
      <c r="AE35" s="1177"/>
      <c r="AF35" s="1177"/>
      <c r="AG35" s="1177"/>
      <c r="AH35" s="1177"/>
      <c r="AI35" s="1177"/>
      <c r="AJ35" s="1177"/>
      <c r="AK35" s="1177"/>
    </row>
    <row r="36" spans="2:38" ht="14.15" hidden="1" customHeight="1" x14ac:dyDescent="0.3"/>
    <row r="37" spans="2:38" ht="16" customHeight="1" x14ac:dyDescent="0.3">
      <c r="B37" s="1105" t="s">
        <v>231</v>
      </c>
      <c r="C37" s="1105"/>
      <c r="D37" s="1105"/>
      <c r="E37" s="1105"/>
      <c r="F37" s="1105"/>
      <c r="G37" s="1105"/>
      <c r="H37" s="1105"/>
      <c r="I37" s="1105"/>
      <c r="J37" s="1105"/>
      <c r="K37" s="1105"/>
      <c r="L37" s="1105"/>
      <c r="M37" s="1105"/>
      <c r="N37" s="1105"/>
      <c r="O37" s="1105"/>
      <c r="P37" s="1105"/>
      <c r="Q37" s="1105"/>
      <c r="R37" s="1105"/>
      <c r="S37" s="1105"/>
      <c r="T37" s="1105"/>
      <c r="U37" s="1105"/>
      <c r="V37" s="1105"/>
      <c r="W37" s="1105"/>
      <c r="X37" s="1105"/>
      <c r="Y37" s="1105"/>
      <c r="Z37" s="1105"/>
      <c r="AA37" s="1105"/>
      <c r="AB37" s="1105"/>
      <c r="AC37" s="1105"/>
      <c r="AD37" s="1105"/>
      <c r="AE37" s="1105"/>
      <c r="AF37" s="1105"/>
      <c r="AG37" s="1105"/>
      <c r="AH37" s="1105"/>
      <c r="AI37" s="1105"/>
      <c r="AJ37" s="1105"/>
      <c r="AK37" s="1105"/>
      <c r="AL37" s="1105"/>
    </row>
    <row r="38" spans="2:38" ht="14.15" customHeight="1" x14ac:dyDescent="0.3"/>
    <row r="39" spans="2:38" ht="15.25" customHeight="1" x14ac:dyDescent="0.3">
      <c r="C39" s="208" t="s">
        <v>232</v>
      </c>
      <c r="D39" s="1106" t="s">
        <v>233</v>
      </c>
      <c r="E39" s="1106"/>
      <c r="F39" s="1107"/>
      <c r="G39" s="1107"/>
      <c r="H39" s="1107"/>
      <c r="I39" s="1107"/>
      <c r="J39" s="1107"/>
      <c r="K39" s="1108"/>
      <c r="L39" s="1178" t="str">
        <f>IF(入力シート!M12&lt;&gt;"",IF(入力シート!M12&lt;&gt;"",項目マップ!C26,""),"")</f>
        <v/>
      </c>
      <c r="M39" s="1179"/>
      <c r="N39" s="1179"/>
      <c r="O39" s="1179"/>
      <c r="P39" s="1179"/>
      <c r="Q39" s="1179"/>
      <c r="R39" s="1179"/>
      <c r="S39" s="1179"/>
      <c r="T39" s="1179"/>
      <c r="U39" s="1179"/>
      <c r="V39" s="1179"/>
      <c r="W39" s="1179"/>
      <c r="X39" s="1179"/>
      <c r="Y39" s="1179"/>
      <c r="Z39" s="1179"/>
      <c r="AA39" s="1179"/>
      <c r="AB39" s="1179"/>
      <c r="AC39" s="1179"/>
      <c r="AD39" s="1179"/>
      <c r="AE39" s="1179"/>
      <c r="AF39" s="1179"/>
      <c r="AG39" s="1179"/>
      <c r="AH39" s="1179"/>
      <c r="AI39" s="1179"/>
      <c r="AJ39" s="1179"/>
      <c r="AK39" s="1180"/>
    </row>
    <row r="40" spans="2:38" ht="15.25" customHeight="1" x14ac:dyDescent="0.3">
      <c r="C40" s="221" t="s">
        <v>234</v>
      </c>
      <c r="D40" s="1181" t="s">
        <v>209</v>
      </c>
      <c r="E40" s="1181"/>
      <c r="F40" s="1182"/>
      <c r="G40" s="1182"/>
      <c r="H40" s="1182"/>
      <c r="I40" s="1182"/>
      <c r="J40" s="1182"/>
      <c r="K40" s="1183"/>
      <c r="L40" s="1184" t="str">
        <f>IF(入力シート!M12&lt;&gt;"",IF(入力シート!M12&lt;&gt;"",項目マップ!C27,""),"")</f>
        <v/>
      </c>
      <c r="M40" s="1185"/>
      <c r="N40" s="1185"/>
      <c r="O40" s="1185"/>
      <c r="P40" s="1185"/>
      <c r="Q40" s="1185"/>
      <c r="R40" s="1185"/>
      <c r="S40" s="1185"/>
      <c r="T40" s="1185"/>
      <c r="U40" s="1185"/>
      <c r="V40" s="1185"/>
      <c r="W40" s="1185"/>
      <c r="X40" s="1185"/>
      <c r="Y40" s="1185"/>
      <c r="Z40" s="1185"/>
      <c r="AA40" s="1185"/>
      <c r="AB40" s="1185"/>
      <c r="AC40" s="1185"/>
      <c r="AD40" s="1185"/>
      <c r="AE40" s="1185"/>
      <c r="AF40" s="1185"/>
      <c r="AG40" s="1185"/>
      <c r="AH40" s="1185"/>
      <c r="AI40" s="1185"/>
      <c r="AJ40" s="1185"/>
      <c r="AK40" s="1186"/>
    </row>
    <row r="41" spans="2:38" ht="15.25" customHeight="1" x14ac:dyDescent="0.3">
      <c r="C41" s="222" t="s">
        <v>213</v>
      </c>
      <c r="D41" s="1210" t="s">
        <v>211</v>
      </c>
      <c r="E41" s="1210"/>
      <c r="F41" s="1210"/>
      <c r="G41" s="1210"/>
      <c r="H41" s="1210"/>
      <c r="I41" s="1210"/>
      <c r="J41" s="1210"/>
      <c r="K41" s="1210"/>
      <c r="L41" s="1211" t="str">
        <f>IF(入力シート!M12&lt;&gt;"",IF(入力シート!M12&lt;&gt;"",項目マップ!C28,""),"")</f>
        <v/>
      </c>
      <c r="M41" s="1212"/>
      <c r="N41" s="1212"/>
      <c r="O41" s="1212"/>
      <c r="P41" s="1212"/>
      <c r="Q41" s="1212"/>
      <c r="R41" s="1212"/>
      <c r="S41" s="1212"/>
      <c r="T41" s="1212"/>
      <c r="U41" s="1212"/>
      <c r="V41" s="1212"/>
      <c r="W41" s="1212"/>
      <c r="X41" s="1212"/>
      <c r="Y41" s="1212"/>
      <c r="Z41" s="1212"/>
      <c r="AA41" s="1212"/>
      <c r="AB41" s="1212"/>
      <c r="AC41" s="1212"/>
      <c r="AD41" s="1212"/>
      <c r="AE41" s="1212"/>
      <c r="AF41" s="1212"/>
      <c r="AG41" s="1212"/>
      <c r="AH41" s="1212"/>
      <c r="AI41" s="1212"/>
      <c r="AJ41" s="1212"/>
      <c r="AK41" s="1213"/>
    </row>
    <row r="42" spans="2:38" ht="15.25" customHeight="1" x14ac:dyDescent="0.3">
      <c r="C42" s="222"/>
      <c r="D42" s="223"/>
      <c r="E42" s="223"/>
      <c r="F42" s="223"/>
      <c r="G42" s="223"/>
      <c r="H42" s="223"/>
      <c r="I42" s="223"/>
      <c r="J42" s="1214" t="s">
        <v>212</v>
      </c>
      <c r="K42" s="1215"/>
      <c r="L42" s="1216" t="str">
        <f>IF(入力シート!M12&lt;&gt;"",IF(入力シート!M12&lt;&gt;"",項目マップ!C29,""),"")</f>
        <v/>
      </c>
      <c r="M42" s="1217"/>
      <c r="N42" s="1217"/>
      <c r="O42" s="1217"/>
      <c r="P42" s="1217"/>
      <c r="Q42" s="1217"/>
      <c r="R42" s="1217"/>
      <c r="S42" s="1217"/>
      <c r="T42" s="1217"/>
      <c r="U42" s="1217"/>
      <c r="V42" s="1217"/>
      <c r="W42" s="1217"/>
      <c r="X42" s="1217"/>
      <c r="Y42" s="1217"/>
      <c r="Z42" s="1217"/>
      <c r="AA42" s="1217"/>
      <c r="AB42" s="1217"/>
      <c r="AC42" s="1217"/>
      <c r="AD42" s="1217"/>
      <c r="AE42" s="1217"/>
      <c r="AF42" s="1217"/>
      <c r="AG42" s="1217"/>
      <c r="AH42" s="1217"/>
      <c r="AI42" s="1217"/>
      <c r="AJ42" s="1217"/>
      <c r="AK42" s="1218"/>
    </row>
    <row r="43" spans="2:38" ht="15.25" customHeight="1" x14ac:dyDescent="0.3">
      <c r="C43" s="221" t="s">
        <v>215</v>
      </c>
      <c r="D43" s="1181" t="s">
        <v>214</v>
      </c>
      <c r="E43" s="1181"/>
      <c r="F43" s="1182"/>
      <c r="G43" s="1182"/>
      <c r="H43" s="1182"/>
      <c r="I43" s="1182"/>
      <c r="J43" s="1182"/>
      <c r="K43" s="1183"/>
      <c r="L43" s="1219" t="str">
        <f>IF(入力シート!M12&lt;&gt;"",IF(入力シート!M12&lt;&gt;"",項目マップ!C30,""),"")</f>
        <v/>
      </c>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1"/>
    </row>
    <row r="44" spans="2:38" ht="15.25" customHeight="1" x14ac:dyDescent="0.3">
      <c r="C44" s="222" t="s">
        <v>217</v>
      </c>
      <c r="D44" s="1199" t="s">
        <v>216</v>
      </c>
      <c r="E44" s="1199"/>
      <c r="F44" s="1200"/>
      <c r="G44" s="1200"/>
      <c r="H44" s="1200"/>
      <c r="I44" s="1200"/>
      <c r="J44" s="1200"/>
      <c r="K44" s="1201"/>
      <c r="L44" s="1202" t="str">
        <f>IF(入力シート!M12&lt;&gt;"",IF(入力シート!M12&lt;&gt;"",項目マップ!C31,""),"")</f>
        <v/>
      </c>
      <c r="M44" s="1203"/>
      <c r="N44" s="1203"/>
      <c r="O44" s="1203"/>
      <c r="P44" s="1203"/>
      <c r="Q44" s="1203"/>
      <c r="R44" s="1203"/>
      <c r="S44" s="1203"/>
      <c r="T44" s="1203"/>
      <c r="U44" s="1203"/>
      <c r="V44" s="1203"/>
      <c r="W44" s="1203"/>
      <c r="X44" s="1203"/>
      <c r="Y44" s="1203"/>
      <c r="Z44" s="1203"/>
      <c r="AA44" s="1203"/>
      <c r="AB44" s="1203"/>
      <c r="AC44" s="1203"/>
      <c r="AD44" s="1203"/>
      <c r="AE44" s="1203"/>
      <c r="AF44" s="1203"/>
      <c r="AG44" s="1203"/>
      <c r="AH44" s="1203"/>
      <c r="AI44" s="1203"/>
      <c r="AJ44" s="1203"/>
      <c r="AK44" s="1204"/>
    </row>
    <row r="45" spans="2:38" ht="15.25" customHeight="1" x14ac:dyDescent="0.3">
      <c r="C45" s="209" t="s">
        <v>229</v>
      </c>
      <c r="D45" s="1112" t="s">
        <v>218</v>
      </c>
      <c r="E45" s="1112"/>
      <c r="F45" s="1112"/>
      <c r="G45" s="1112"/>
      <c r="H45" s="1112"/>
      <c r="I45" s="1112"/>
      <c r="J45" s="1112"/>
      <c r="K45" s="1112"/>
      <c r="L45" s="1205"/>
      <c r="M45" s="1205"/>
      <c r="N45" s="1205"/>
      <c r="O45" s="1205"/>
      <c r="P45" s="1205"/>
      <c r="Q45" s="1205"/>
      <c r="R45" s="1205"/>
      <c r="S45" s="1205"/>
      <c r="T45" s="1205"/>
      <c r="U45" s="1205"/>
      <c r="V45" s="1205"/>
      <c r="W45" s="1205"/>
      <c r="X45" s="1205"/>
      <c r="Y45" s="1205"/>
      <c r="Z45" s="1205"/>
      <c r="AA45" s="1205"/>
      <c r="AB45" s="1205"/>
      <c r="AC45" s="1205"/>
      <c r="AD45" s="1205"/>
      <c r="AE45" s="1205"/>
      <c r="AF45" s="1205"/>
      <c r="AG45" s="1205"/>
      <c r="AH45" s="1205"/>
      <c r="AI45" s="1205"/>
      <c r="AJ45" s="1205"/>
      <c r="AK45" s="1206"/>
    </row>
    <row r="46" spans="2:38" ht="15.25" customHeight="1" x14ac:dyDescent="0.3">
      <c r="C46" s="224"/>
      <c r="D46" s="1125" t="s">
        <v>219</v>
      </c>
      <c r="E46" s="1126"/>
      <c r="F46" s="1126"/>
      <c r="G46" s="1126"/>
      <c r="H46" s="1126"/>
      <c r="I46" s="1126"/>
      <c r="J46" s="1126"/>
      <c r="K46" s="1127"/>
      <c r="L46" s="1207" t="str">
        <f>IF(入力シート!M12&lt;&gt;"",IF(入力シート!M12&lt;&gt;"",項目マップ!C32,""),"")</f>
        <v/>
      </c>
      <c r="M46" s="1208"/>
      <c r="N46" s="1208"/>
      <c r="O46" s="1208"/>
      <c r="P46" s="1208"/>
      <c r="Q46" s="1208"/>
      <c r="R46" s="1208"/>
      <c r="S46" s="1208"/>
      <c r="T46" s="1209"/>
      <c r="U46" s="1131" t="s">
        <v>235</v>
      </c>
      <c r="V46" s="1131"/>
      <c r="W46" s="1131"/>
      <c r="X46" s="1131"/>
      <c r="Y46" s="1131"/>
      <c r="Z46" s="1131"/>
      <c r="AA46" s="1127" t="str">
        <f>IF(入力シート!M12&lt;&gt;"",IF(入力シート!M12&lt;&gt;"",項目マップ!C33,""),"")</f>
        <v/>
      </c>
      <c r="AB46" s="1129"/>
      <c r="AC46" s="1129"/>
      <c r="AD46" s="1129"/>
      <c r="AE46" s="1129"/>
      <c r="AF46" s="1129"/>
      <c r="AG46" s="1129"/>
      <c r="AH46" s="1129"/>
      <c r="AI46" s="1129"/>
      <c r="AJ46" s="1129"/>
      <c r="AK46" s="1132"/>
    </row>
    <row r="47" spans="2:38" ht="15.25" customHeight="1" x14ac:dyDescent="0.3">
      <c r="C47" s="225"/>
      <c r="D47" s="1222" t="s">
        <v>221</v>
      </c>
      <c r="E47" s="1223"/>
      <c r="F47" s="1223"/>
      <c r="G47" s="1223"/>
      <c r="H47" s="1223"/>
      <c r="I47" s="1223"/>
      <c r="J47" s="1223"/>
      <c r="K47" s="1224"/>
      <c r="L47" s="1225" t="str">
        <f>IF(入力シート!M12&lt;&gt;"",IF(入力シート!M12&lt;&gt;"",項目マップ!C34,""),"")</f>
        <v/>
      </c>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7"/>
    </row>
    <row r="48" spans="2:38" ht="15.25" hidden="1" customHeight="1" x14ac:dyDescent="0.3">
      <c r="C48" s="226"/>
      <c r="D48" s="1228" t="s">
        <v>222</v>
      </c>
      <c r="E48" s="1229"/>
      <c r="F48" s="1229"/>
      <c r="G48" s="1229"/>
      <c r="H48" s="1229"/>
      <c r="I48" s="1229"/>
      <c r="J48" s="1229"/>
      <c r="K48" s="1229"/>
      <c r="L48" s="1229"/>
      <c r="M48" s="1229"/>
      <c r="N48" s="1229"/>
      <c r="O48" s="1229"/>
      <c r="P48" s="1229"/>
      <c r="Q48" s="1229"/>
      <c r="R48" s="1229"/>
      <c r="S48" s="1229"/>
      <c r="T48" s="1229"/>
      <c r="U48" s="1229"/>
      <c r="V48" s="1229"/>
      <c r="W48" s="1229"/>
      <c r="X48" s="1229"/>
      <c r="Y48" s="1229"/>
      <c r="Z48" s="1229"/>
      <c r="AA48" s="1229"/>
      <c r="AB48" s="1229"/>
      <c r="AC48" s="1229"/>
      <c r="AD48" s="1229"/>
      <c r="AE48" s="1229"/>
      <c r="AF48" s="1229"/>
      <c r="AG48" s="1229"/>
      <c r="AH48" s="1229"/>
      <c r="AI48" s="1229"/>
      <c r="AJ48" s="1229"/>
      <c r="AK48" s="1230"/>
    </row>
    <row r="49" spans="2:38" ht="15.25" hidden="1" customHeight="1" x14ac:dyDescent="0.3">
      <c r="C49" s="215"/>
      <c r="D49" s="1125" t="s">
        <v>236</v>
      </c>
      <c r="E49" s="1126"/>
      <c r="F49" s="1126"/>
      <c r="G49" s="1126"/>
      <c r="H49" s="1126"/>
      <c r="I49" s="1126"/>
      <c r="J49" s="1126"/>
      <c r="K49" s="1127"/>
      <c r="L49" s="1173" t="str">
        <f>IF(入力シート!M12&lt;&gt;"",IF(入力シート!M12&lt;&gt;"",項目マップ!C35,""),"")</f>
        <v/>
      </c>
      <c r="M49" s="1174"/>
      <c r="N49" s="1174"/>
      <c r="O49" s="1174"/>
      <c r="P49" s="1174"/>
      <c r="Q49" s="1174"/>
      <c r="R49" s="1174"/>
      <c r="S49" s="1174"/>
      <c r="T49" s="1174"/>
      <c r="U49" s="1174"/>
      <c r="V49" s="1174"/>
      <c r="W49" s="1174"/>
      <c r="X49" s="1174"/>
      <c r="Y49" s="1174"/>
      <c r="Z49" s="1174"/>
      <c r="AA49" s="1174"/>
      <c r="AB49" s="1174"/>
      <c r="AC49" s="1174"/>
      <c r="AD49" s="1174"/>
      <c r="AE49" s="1174"/>
      <c r="AF49" s="1174"/>
      <c r="AG49" s="1174"/>
      <c r="AH49" s="1174"/>
      <c r="AI49" s="1174"/>
      <c r="AJ49" s="1174"/>
      <c r="AK49" s="1175"/>
    </row>
    <row r="50" spans="2:38" ht="15.25" hidden="1" customHeight="1" x14ac:dyDescent="0.3">
      <c r="C50" s="215"/>
      <c r="D50" s="1161" t="s">
        <v>224</v>
      </c>
      <c r="E50" s="1145"/>
      <c r="F50" s="1145"/>
      <c r="G50" s="1145"/>
      <c r="H50" s="1145"/>
      <c r="I50" s="1145"/>
      <c r="J50" s="1145"/>
      <c r="K50" s="1146"/>
      <c r="L50" s="1147" t="str">
        <f>IF(入力シート!M12&lt;&gt;"",IF(入力シート!M12&lt;&gt;"",項目マップ!C36,""),"")</f>
        <v/>
      </c>
      <c r="M50" s="1148"/>
      <c r="N50" s="1148"/>
      <c r="O50" s="1148"/>
      <c r="P50" s="1148"/>
      <c r="Q50" s="1148"/>
      <c r="R50" s="1148"/>
      <c r="S50" s="1148"/>
      <c r="T50" s="1148"/>
      <c r="U50" s="1148"/>
      <c r="V50" s="1148"/>
      <c r="W50" s="1148"/>
      <c r="X50" s="1148"/>
      <c r="Y50" s="1148"/>
      <c r="Z50" s="1148"/>
      <c r="AA50" s="1148"/>
      <c r="AB50" s="1148"/>
      <c r="AC50" s="1148"/>
      <c r="AD50" s="1148"/>
      <c r="AE50" s="1148"/>
      <c r="AF50" s="1148"/>
      <c r="AG50" s="1148"/>
      <c r="AH50" s="1148"/>
      <c r="AI50" s="1148"/>
      <c r="AJ50" s="1148"/>
      <c r="AK50" s="1149"/>
    </row>
    <row r="51" spans="2:38" ht="15.25" hidden="1" customHeight="1" x14ac:dyDescent="0.3">
      <c r="C51" s="215"/>
      <c r="D51" s="1150" t="s">
        <v>225</v>
      </c>
      <c r="E51" s="1151"/>
      <c r="F51" s="1151"/>
      <c r="G51" s="1151"/>
      <c r="H51" s="1151"/>
      <c r="I51" s="1151"/>
      <c r="J51" s="1151"/>
      <c r="K51" s="1152"/>
      <c r="L51" s="1153" t="str">
        <f>IF(入力シート!M12&lt;&gt;"",IF(入力シート!M12&lt;&gt;"",項目マップ!C37,""),"")</f>
        <v/>
      </c>
      <c r="M51" s="1154"/>
      <c r="N51" s="1154"/>
      <c r="O51" s="1154"/>
      <c r="P51" s="1154"/>
      <c r="Q51" s="1154"/>
      <c r="R51" s="1154"/>
      <c r="S51" s="1154"/>
      <c r="T51" s="1154"/>
      <c r="U51" s="1154"/>
      <c r="V51" s="1154"/>
      <c r="W51" s="1154"/>
      <c r="X51" s="1154"/>
      <c r="Y51" s="1154"/>
      <c r="Z51" s="1154"/>
      <c r="AA51" s="1154"/>
      <c r="AB51" s="1154"/>
      <c r="AC51" s="1154"/>
      <c r="AD51" s="1154"/>
      <c r="AE51" s="1154"/>
      <c r="AF51" s="1154"/>
      <c r="AG51" s="1154"/>
      <c r="AH51" s="1154"/>
      <c r="AI51" s="1154"/>
      <c r="AJ51" s="1154"/>
      <c r="AK51" s="1155"/>
    </row>
    <row r="52" spans="2:38" ht="15.25" hidden="1" customHeight="1" x14ac:dyDescent="0.3">
      <c r="C52" s="215"/>
      <c r="D52" s="218"/>
      <c r="E52" s="219"/>
      <c r="F52" s="219"/>
      <c r="G52" s="219"/>
      <c r="H52" s="219"/>
      <c r="I52" s="219"/>
      <c r="J52" s="1156" t="s">
        <v>212</v>
      </c>
      <c r="K52" s="1157"/>
      <c r="L52" s="1158" t="str">
        <f>IF(入力シート!M12&lt;&gt;"",IF(入力シート!M12&lt;&gt;"",項目マップ!C38,""),"")</f>
        <v/>
      </c>
      <c r="M52" s="1159"/>
      <c r="N52" s="1159"/>
      <c r="O52" s="1159"/>
      <c r="P52" s="1159"/>
      <c r="Q52" s="1159"/>
      <c r="R52" s="1159"/>
      <c r="S52" s="1159"/>
      <c r="T52" s="1159"/>
      <c r="U52" s="1159"/>
      <c r="V52" s="1159"/>
      <c r="W52" s="1159"/>
      <c r="X52" s="1159"/>
      <c r="Y52" s="1159"/>
      <c r="Z52" s="1159"/>
      <c r="AA52" s="1159"/>
      <c r="AB52" s="1159"/>
      <c r="AC52" s="1159"/>
      <c r="AD52" s="1159"/>
      <c r="AE52" s="1159"/>
      <c r="AF52" s="1159"/>
      <c r="AG52" s="1159"/>
      <c r="AH52" s="1159"/>
      <c r="AI52" s="1159"/>
      <c r="AJ52" s="1159"/>
      <c r="AK52" s="1160"/>
    </row>
    <row r="53" spans="2:38" ht="15.25" hidden="1" customHeight="1" x14ac:dyDescent="0.3">
      <c r="C53" s="215"/>
      <c r="D53" s="1161" t="s">
        <v>226</v>
      </c>
      <c r="E53" s="1145"/>
      <c r="F53" s="1145"/>
      <c r="G53" s="1145"/>
      <c r="H53" s="1145"/>
      <c r="I53" s="1145"/>
      <c r="J53" s="1145"/>
      <c r="K53" s="1146"/>
      <c r="L53" s="1162" t="str">
        <f>IF(入力シート!M12&lt;&gt;"",IF(入力シート!M12&lt;&gt;"",項目マップ!C39,""),"")</f>
        <v/>
      </c>
      <c r="M53" s="1163"/>
      <c r="N53" s="1163"/>
      <c r="O53" s="1163"/>
      <c r="P53" s="1163"/>
      <c r="Q53" s="1163"/>
      <c r="R53" s="1163"/>
      <c r="S53" s="1163"/>
      <c r="T53" s="1163"/>
      <c r="U53" s="1163"/>
      <c r="V53" s="1163"/>
      <c r="W53" s="1163"/>
      <c r="X53" s="1163"/>
      <c r="Y53" s="1163"/>
      <c r="Z53" s="1163"/>
      <c r="AA53" s="1163"/>
      <c r="AB53" s="1163"/>
      <c r="AC53" s="1163"/>
      <c r="AD53" s="1163"/>
      <c r="AE53" s="1163"/>
      <c r="AF53" s="1163"/>
      <c r="AG53" s="1163"/>
      <c r="AH53" s="1163"/>
      <c r="AI53" s="1163"/>
      <c r="AJ53" s="1163"/>
      <c r="AK53" s="1164"/>
    </row>
    <row r="54" spans="2:38" ht="15.25" hidden="1" customHeight="1" x14ac:dyDescent="0.3">
      <c r="C54" s="215"/>
      <c r="D54" s="1161" t="s">
        <v>227</v>
      </c>
      <c r="E54" s="1145"/>
      <c r="F54" s="1145"/>
      <c r="G54" s="1145"/>
      <c r="H54" s="1145"/>
      <c r="I54" s="1145"/>
      <c r="J54" s="1145"/>
      <c r="K54" s="1146"/>
      <c r="L54" s="1240" t="str">
        <f>IF(入力シート!M12&lt;&gt;"",IF(入力シート!M12&lt;&gt;"",項目マップ!C40,""),"")</f>
        <v/>
      </c>
      <c r="M54" s="1145"/>
      <c r="N54" s="1145"/>
      <c r="O54" s="1145"/>
      <c r="P54" s="1145"/>
      <c r="Q54" s="1145"/>
      <c r="R54" s="1145"/>
      <c r="S54" s="1145"/>
      <c r="T54" s="1145"/>
      <c r="U54" s="1145"/>
      <c r="V54" s="1145"/>
      <c r="W54" s="1145"/>
      <c r="X54" s="1145"/>
      <c r="Y54" s="1145"/>
      <c r="Z54" s="1145"/>
      <c r="AA54" s="1145"/>
      <c r="AB54" s="1145"/>
      <c r="AC54" s="1145"/>
      <c r="AD54" s="1145"/>
      <c r="AE54" s="1145"/>
      <c r="AF54" s="1145"/>
      <c r="AG54" s="1145"/>
      <c r="AH54" s="1145"/>
      <c r="AI54" s="1145"/>
      <c r="AJ54" s="1145"/>
      <c r="AK54" s="1188"/>
    </row>
    <row r="55" spans="2:38" ht="15.25" hidden="1" customHeight="1" x14ac:dyDescent="0.3">
      <c r="C55" s="215"/>
      <c r="D55" s="1241" t="s">
        <v>228</v>
      </c>
      <c r="E55" s="1242"/>
      <c r="F55" s="1242"/>
      <c r="G55" s="1242"/>
      <c r="H55" s="1242"/>
      <c r="I55" s="1242"/>
      <c r="J55" s="1242"/>
      <c r="K55" s="1243"/>
      <c r="L55" s="1244" t="str">
        <f>IF(入力シート!M12&lt;&gt;"",IF(入力シート!M12&lt;&gt;"",項目マップ!C41,""),"")</f>
        <v/>
      </c>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45"/>
    </row>
    <row r="56" spans="2:38" ht="15.25" customHeight="1" x14ac:dyDescent="0.3">
      <c r="B56" s="204"/>
      <c r="C56" s="220" t="s">
        <v>237</v>
      </c>
      <c r="D56" s="1191" t="s">
        <v>230</v>
      </c>
      <c r="E56" s="1191"/>
      <c r="F56" s="1192"/>
      <c r="G56" s="1192"/>
      <c r="H56" s="1192"/>
      <c r="I56" s="1192"/>
      <c r="J56" s="1192"/>
      <c r="K56" s="1193"/>
      <c r="L56" s="1194" t="str">
        <f>IF(入力シート!M12&lt;&gt;"",IF(入力シート!M12&lt;&gt;"",項目マップ!C42,""),"")</f>
        <v/>
      </c>
      <c r="M56" s="1195"/>
      <c r="N56" s="1195"/>
      <c r="O56" s="1195"/>
      <c r="P56" s="1195"/>
      <c r="Q56" s="1195"/>
      <c r="R56" s="1195"/>
      <c r="S56" s="1195"/>
      <c r="T56" s="1191"/>
      <c r="U56" s="1196" t="s">
        <v>36</v>
      </c>
      <c r="V56" s="1197"/>
      <c r="W56" s="1197"/>
      <c r="X56" s="1197"/>
      <c r="Y56" s="1197"/>
      <c r="Z56" s="1197"/>
      <c r="AA56" s="1197"/>
      <c r="AB56" s="1197"/>
      <c r="AC56" s="1197"/>
      <c r="AD56" s="1197"/>
      <c r="AE56" s="1197"/>
      <c r="AF56" s="1197"/>
      <c r="AG56" s="1197"/>
      <c r="AH56" s="1197"/>
      <c r="AI56" s="1197"/>
      <c r="AJ56" s="1197"/>
      <c r="AK56" s="1198"/>
    </row>
    <row r="57" spans="2:38" ht="14.15" customHeight="1" x14ac:dyDescent="0.3">
      <c r="B57" s="204"/>
      <c r="C57" s="1177"/>
      <c r="D57" s="1231"/>
      <c r="E57" s="1231"/>
      <c r="F57" s="1231"/>
      <c r="G57" s="1231"/>
      <c r="H57" s="1231"/>
      <c r="I57" s="1231"/>
      <c r="J57" s="1231"/>
      <c r="K57" s="1231"/>
      <c r="L57" s="1231"/>
      <c r="M57" s="1231"/>
      <c r="N57" s="1231"/>
      <c r="O57" s="1231"/>
      <c r="P57" s="1231"/>
      <c r="Q57" s="1231"/>
      <c r="R57" s="1231"/>
      <c r="S57" s="1231"/>
      <c r="T57" s="1231"/>
      <c r="U57" s="1231"/>
      <c r="V57" s="1231"/>
      <c r="W57" s="1231"/>
      <c r="X57" s="1231"/>
      <c r="Y57" s="1231"/>
      <c r="Z57" s="1231"/>
      <c r="AA57" s="1231"/>
      <c r="AB57" s="1231"/>
      <c r="AC57" s="1231"/>
      <c r="AD57" s="1231"/>
      <c r="AE57" s="1231"/>
      <c r="AF57" s="1231"/>
      <c r="AG57" s="1231"/>
      <c r="AH57" s="1231"/>
      <c r="AI57" s="1231"/>
      <c r="AJ57" s="1231"/>
      <c r="AK57" s="1231"/>
    </row>
    <row r="58" spans="2:38" ht="14.15" hidden="1" customHeight="1" x14ac:dyDescent="0.3"/>
    <row r="59" spans="2:38" ht="16" customHeight="1" x14ac:dyDescent="0.3">
      <c r="B59" s="1105" t="s">
        <v>771</v>
      </c>
      <c r="C59" s="1105"/>
      <c r="D59" s="1105"/>
      <c r="E59" s="1105"/>
      <c r="F59" s="1105"/>
      <c r="G59" s="1105"/>
      <c r="H59" s="1105"/>
      <c r="I59" s="1105"/>
      <c r="J59" s="1105"/>
      <c r="K59" s="1105"/>
      <c r="L59" s="1105"/>
      <c r="M59" s="1105"/>
      <c r="N59" s="1105"/>
      <c r="O59" s="1105"/>
      <c r="P59" s="1105"/>
      <c r="Q59" s="1105"/>
      <c r="R59" s="1105"/>
      <c r="S59" s="1105"/>
      <c r="T59" s="1105"/>
      <c r="U59" s="1105"/>
      <c r="V59" s="1105"/>
      <c r="W59" s="1105"/>
      <c r="X59" s="1105"/>
      <c r="Y59" s="1105"/>
      <c r="Z59" s="1105"/>
      <c r="AA59" s="1105"/>
      <c r="AB59" s="1105"/>
      <c r="AC59" s="1105"/>
      <c r="AD59" s="1105"/>
      <c r="AE59" s="1105"/>
      <c r="AF59" s="1105"/>
      <c r="AG59" s="1105"/>
      <c r="AH59" s="1105"/>
      <c r="AI59" s="1105"/>
      <c r="AJ59" s="1105"/>
      <c r="AK59" s="1105"/>
      <c r="AL59" s="1105"/>
    </row>
    <row r="60" spans="2:38" ht="14.15" customHeight="1" x14ac:dyDescent="0.3"/>
    <row r="61" spans="2:38" ht="15.25" customHeight="1" x14ac:dyDescent="0.3">
      <c r="C61" s="227" t="s">
        <v>232</v>
      </c>
      <c r="D61" s="1232" t="s">
        <v>238</v>
      </c>
      <c r="E61" s="1232"/>
      <c r="F61" s="1233"/>
      <c r="G61" s="1233"/>
      <c r="H61" s="1233"/>
      <c r="I61" s="1233"/>
      <c r="J61" s="1233"/>
      <c r="K61" s="1234"/>
      <c r="L61" s="1235" t="str">
        <f>IF(入力シート!M12&lt;&gt;"",IF(入力シート!M12&lt;&gt;"",項目マップ!C43,""),"")</f>
        <v/>
      </c>
      <c r="M61" s="1236"/>
      <c r="N61" s="1236"/>
      <c r="O61" s="1236"/>
      <c r="P61" s="1236"/>
      <c r="Q61" s="1236"/>
      <c r="R61" s="1236"/>
      <c r="S61" s="1236"/>
      <c r="T61" s="1236"/>
      <c r="U61" s="1236"/>
      <c r="V61" s="1236"/>
      <c r="W61" s="1236"/>
      <c r="X61" s="1236"/>
      <c r="Y61" s="1236"/>
      <c r="Z61" s="1236"/>
      <c r="AA61" s="1236"/>
      <c r="AB61" s="1236"/>
      <c r="AC61" s="1236"/>
      <c r="AD61" s="1236"/>
      <c r="AE61" s="1236"/>
      <c r="AF61" s="1236"/>
      <c r="AG61" s="1236"/>
      <c r="AH61" s="1236"/>
      <c r="AI61" s="1236"/>
      <c r="AJ61" s="1236"/>
      <c r="AK61" s="1237"/>
    </row>
    <row r="62" spans="2:38" ht="15.25" hidden="1" customHeight="1" x14ac:dyDescent="0.3">
      <c r="C62" s="226" t="s">
        <v>210</v>
      </c>
      <c r="D62" s="1210" t="s">
        <v>239</v>
      </c>
      <c r="E62" s="1210"/>
      <c r="F62" s="1210"/>
      <c r="G62" s="1210"/>
      <c r="H62" s="1210"/>
      <c r="I62" s="1210"/>
      <c r="J62" s="1210"/>
      <c r="K62" s="1210"/>
      <c r="L62" s="1238"/>
      <c r="M62" s="1238"/>
      <c r="N62" s="1238"/>
      <c r="O62" s="1238"/>
      <c r="P62" s="1238"/>
      <c r="Q62" s="1238"/>
      <c r="R62" s="1238"/>
      <c r="S62" s="1238"/>
      <c r="T62" s="1238"/>
      <c r="U62" s="1238"/>
      <c r="V62" s="1238"/>
      <c r="W62" s="1238"/>
      <c r="X62" s="1238"/>
      <c r="Y62" s="1238"/>
      <c r="Z62" s="1238"/>
      <c r="AA62" s="1238"/>
      <c r="AB62" s="1238"/>
      <c r="AC62" s="1238"/>
      <c r="AD62" s="1238"/>
      <c r="AE62" s="1238"/>
      <c r="AF62" s="1238"/>
      <c r="AG62" s="1238"/>
      <c r="AH62" s="1238"/>
      <c r="AI62" s="1238"/>
      <c r="AJ62" s="1238"/>
      <c r="AK62" s="1239"/>
    </row>
    <row r="63" spans="2:38" ht="15.25" hidden="1" customHeight="1" x14ac:dyDescent="0.3">
      <c r="C63" s="226"/>
      <c r="D63" s="1252" t="s">
        <v>240</v>
      </c>
      <c r="E63" s="1129"/>
      <c r="F63" s="1129"/>
      <c r="G63" s="1129"/>
      <c r="H63" s="1129"/>
      <c r="I63" s="1129"/>
      <c r="J63" s="1129"/>
      <c r="K63" s="1129"/>
      <c r="L63" s="1253" t="str">
        <f>IF(入力シート!M12&lt;&gt;"",IF(入力シート!M12&lt;&gt;"",項目マップ!C44,""),"")</f>
        <v/>
      </c>
      <c r="M63" s="1254"/>
      <c r="N63" s="1254"/>
      <c r="O63" s="1254"/>
      <c r="P63" s="1254"/>
      <c r="Q63" s="1254"/>
      <c r="R63" s="1254"/>
      <c r="S63" s="1254"/>
      <c r="T63" s="1254"/>
      <c r="U63" s="1254"/>
      <c r="V63" s="1254"/>
      <c r="W63" s="1254"/>
      <c r="X63" s="1254"/>
      <c r="Y63" s="1254"/>
      <c r="Z63" s="1254"/>
      <c r="AA63" s="1254"/>
      <c r="AB63" s="1254"/>
      <c r="AC63" s="1254"/>
      <c r="AD63" s="1254"/>
      <c r="AE63" s="1254"/>
      <c r="AF63" s="1254"/>
      <c r="AG63" s="1254"/>
      <c r="AH63" s="1254"/>
      <c r="AI63" s="1254"/>
      <c r="AJ63" s="1254"/>
      <c r="AK63" s="1255"/>
    </row>
    <row r="64" spans="2:38" ht="15.25" hidden="1" customHeight="1" x14ac:dyDescent="0.3">
      <c r="C64" s="226"/>
      <c r="D64" s="1256" t="s">
        <v>241</v>
      </c>
      <c r="E64" s="1247"/>
      <c r="F64" s="1247"/>
      <c r="G64" s="1247"/>
      <c r="H64" s="1247"/>
      <c r="I64" s="1247"/>
      <c r="J64" s="1247"/>
      <c r="K64" s="1247"/>
      <c r="L64" s="1257" t="str">
        <f>IF(入力シート!M12&lt;&gt;"",IF(入力シート!M12&lt;&gt;"",項目マップ!C45,""),"")</f>
        <v/>
      </c>
      <c r="M64" s="1258"/>
      <c r="N64" s="1258"/>
      <c r="O64" s="1258"/>
      <c r="P64" s="1258"/>
      <c r="Q64" s="1258"/>
      <c r="R64" s="1258"/>
      <c r="S64" s="1258"/>
      <c r="T64" s="1258"/>
      <c r="U64" s="1258"/>
      <c r="V64" s="1258"/>
      <c r="W64" s="1258"/>
      <c r="X64" s="1258"/>
      <c r="Y64" s="1258"/>
      <c r="Z64" s="1258"/>
      <c r="AA64" s="1258"/>
      <c r="AB64" s="1258"/>
      <c r="AC64" s="1258"/>
      <c r="AD64" s="1258"/>
      <c r="AE64" s="1258"/>
      <c r="AF64" s="1258"/>
      <c r="AG64" s="1258"/>
      <c r="AH64" s="1258"/>
      <c r="AI64" s="1258"/>
      <c r="AJ64" s="1258"/>
      <c r="AK64" s="1259"/>
    </row>
    <row r="65" spans="2:38" ht="15.25" hidden="1" customHeight="1" x14ac:dyDescent="0.3">
      <c r="C65" s="226"/>
      <c r="D65" s="1260" t="s">
        <v>225</v>
      </c>
      <c r="E65" s="1122"/>
      <c r="F65" s="1122"/>
      <c r="G65" s="1122"/>
      <c r="H65" s="1122"/>
      <c r="I65" s="1122"/>
      <c r="J65" s="1122"/>
      <c r="K65" s="1122"/>
      <c r="L65" s="1158" t="str">
        <f>IF(入力シート!M12&lt;&gt;"",IF(入力シート!M12&lt;&gt;"",項目マップ!C46,""),"")</f>
        <v/>
      </c>
      <c r="M65" s="1159"/>
      <c r="N65" s="1159"/>
      <c r="O65" s="1159"/>
      <c r="P65" s="1159"/>
      <c r="Q65" s="1159"/>
      <c r="R65" s="1159"/>
      <c r="S65" s="1159"/>
      <c r="T65" s="1159"/>
      <c r="U65" s="1159"/>
      <c r="V65" s="1159"/>
      <c r="W65" s="1159"/>
      <c r="X65" s="1159"/>
      <c r="Y65" s="1159"/>
      <c r="Z65" s="1159"/>
      <c r="AA65" s="1159"/>
      <c r="AB65" s="1159"/>
      <c r="AC65" s="1159"/>
      <c r="AD65" s="1159"/>
      <c r="AE65" s="1159"/>
      <c r="AF65" s="1159"/>
      <c r="AG65" s="1159"/>
      <c r="AH65" s="1159"/>
      <c r="AI65" s="1159"/>
      <c r="AJ65" s="1159"/>
      <c r="AK65" s="1160"/>
    </row>
    <row r="66" spans="2:38" ht="15.25" hidden="1" customHeight="1" x14ac:dyDescent="0.3">
      <c r="C66" s="226"/>
      <c r="D66" s="218"/>
      <c r="E66" s="219"/>
      <c r="F66" s="219"/>
      <c r="G66" s="219"/>
      <c r="H66" s="219"/>
      <c r="I66" s="219"/>
      <c r="J66" s="1156" t="s">
        <v>212</v>
      </c>
      <c r="K66" s="1157"/>
      <c r="L66" s="1158" t="str">
        <f>IF(入力シート!M12&lt;&gt;"",IF(入力シート!M12&lt;&gt;"",項目マップ!C47,""),"")</f>
        <v/>
      </c>
      <c r="M66" s="1159"/>
      <c r="N66" s="1159"/>
      <c r="O66" s="1159"/>
      <c r="P66" s="1159"/>
      <c r="Q66" s="1159"/>
      <c r="R66" s="1159"/>
      <c r="S66" s="1159"/>
      <c r="T66" s="1159"/>
      <c r="U66" s="1159"/>
      <c r="V66" s="1159"/>
      <c r="W66" s="1159"/>
      <c r="X66" s="1159"/>
      <c r="Y66" s="1159"/>
      <c r="Z66" s="1159"/>
      <c r="AA66" s="1159"/>
      <c r="AB66" s="1159"/>
      <c r="AC66" s="1159"/>
      <c r="AD66" s="1159"/>
      <c r="AE66" s="1159"/>
      <c r="AF66" s="1159"/>
      <c r="AG66" s="1159"/>
      <c r="AH66" s="1159"/>
      <c r="AI66" s="1159"/>
      <c r="AJ66" s="1159"/>
      <c r="AK66" s="1160"/>
    </row>
    <row r="67" spans="2:38" ht="15.25" hidden="1" customHeight="1" x14ac:dyDescent="0.3">
      <c r="C67" s="226"/>
      <c r="D67" s="1161" t="s">
        <v>219</v>
      </c>
      <c r="E67" s="1145"/>
      <c r="F67" s="1145"/>
      <c r="G67" s="1145"/>
      <c r="H67" s="1145"/>
      <c r="I67" s="1145"/>
      <c r="J67" s="1145"/>
      <c r="K67" s="1146"/>
      <c r="L67" s="1246" t="str">
        <f>IF(入力シート!M12&lt;&gt;"",IF(入力シート!M12&lt;&gt;"",項目マップ!C48,""),"")</f>
        <v/>
      </c>
      <c r="M67" s="1247"/>
      <c r="N67" s="1247"/>
      <c r="O67" s="1247"/>
      <c r="P67" s="1247"/>
      <c r="Q67" s="1247"/>
      <c r="R67" s="1247"/>
      <c r="S67" s="1247"/>
      <c r="T67" s="1247"/>
      <c r="U67" s="1247"/>
      <c r="V67" s="1247"/>
      <c r="W67" s="1247"/>
      <c r="X67" s="1247"/>
      <c r="Y67" s="1247"/>
      <c r="Z67" s="1247"/>
      <c r="AA67" s="1247"/>
      <c r="AB67" s="1247"/>
      <c r="AC67" s="1247"/>
      <c r="AD67" s="1247"/>
      <c r="AE67" s="1247"/>
      <c r="AF67" s="1247"/>
      <c r="AG67" s="1247"/>
      <c r="AH67" s="1247"/>
      <c r="AI67" s="1247"/>
      <c r="AJ67" s="1247"/>
      <c r="AK67" s="1248"/>
    </row>
    <row r="68" spans="2:38" ht="15.25" hidden="1" customHeight="1" x14ac:dyDescent="0.3">
      <c r="C68" s="226"/>
      <c r="D68" s="1161" t="s">
        <v>242</v>
      </c>
      <c r="E68" s="1145"/>
      <c r="F68" s="1145"/>
      <c r="G68" s="1145"/>
      <c r="H68" s="1145"/>
      <c r="I68" s="1145"/>
      <c r="J68" s="1145"/>
      <c r="K68" s="1146"/>
      <c r="L68" s="1249" t="str">
        <f>IF(入力シート!M12&lt;&gt;"",IF(入力シート!M12&lt;&gt;"",項目マップ!C49,""),"")</f>
        <v/>
      </c>
      <c r="M68" s="1250"/>
      <c r="N68" s="1250"/>
      <c r="O68" s="1250"/>
      <c r="P68" s="1250"/>
      <c r="Q68" s="1250"/>
      <c r="R68" s="1250"/>
      <c r="S68" s="1250"/>
      <c r="T68" s="1250"/>
      <c r="U68" s="1250"/>
      <c r="V68" s="1250"/>
      <c r="W68" s="1250"/>
      <c r="X68" s="1250"/>
      <c r="Y68" s="1250"/>
      <c r="Z68" s="1250"/>
      <c r="AA68" s="1250"/>
      <c r="AB68" s="1250"/>
      <c r="AC68" s="1250"/>
      <c r="AD68" s="1250"/>
      <c r="AE68" s="1250"/>
      <c r="AF68" s="1250"/>
      <c r="AG68" s="1250"/>
      <c r="AH68" s="1250"/>
      <c r="AI68" s="1250"/>
      <c r="AJ68" s="1250"/>
      <c r="AK68" s="1251"/>
    </row>
    <row r="69" spans="2:38" ht="15.25" hidden="1" customHeight="1" x14ac:dyDescent="0.3">
      <c r="C69" s="226"/>
      <c r="D69" s="1256" t="s">
        <v>226</v>
      </c>
      <c r="E69" s="1247"/>
      <c r="F69" s="1247"/>
      <c r="G69" s="1247"/>
      <c r="H69" s="1247"/>
      <c r="I69" s="1247"/>
      <c r="J69" s="1247"/>
      <c r="K69" s="1247"/>
      <c r="L69" s="1271" t="str">
        <f>IF(入力シート!M12&lt;&gt;"",IF(入力シート!M12&lt;&gt;"",項目マップ!C50,""),"")</f>
        <v/>
      </c>
      <c r="M69" s="1272"/>
      <c r="N69" s="1272"/>
      <c r="O69" s="1272"/>
      <c r="P69" s="1272"/>
      <c r="Q69" s="1272"/>
      <c r="R69" s="1272"/>
      <c r="S69" s="1272"/>
      <c r="T69" s="1272"/>
      <c r="U69" s="1272"/>
      <c r="V69" s="1272"/>
      <c r="W69" s="1272"/>
      <c r="X69" s="1272"/>
      <c r="Y69" s="1272"/>
      <c r="Z69" s="1272"/>
      <c r="AA69" s="1272"/>
      <c r="AB69" s="1272"/>
      <c r="AC69" s="1272"/>
      <c r="AD69" s="1272"/>
      <c r="AE69" s="1272"/>
      <c r="AF69" s="1272"/>
      <c r="AG69" s="1272"/>
      <c r="AH69" s="1272"/>
      <c r="AI69" s="1272"/>
      <c r="AJ69" s="1272"/>
      <c r="AK69" s="1273"/>
    </row>
    <row r="70" spans="2:38" ht="15.25" hidden="1" customHeight="1" x14ac:dyDescent="0.3">
      <c r="C70" s="226"/>
      <c r="D70" s="1256" t="s">
        <v>227</v>
      </c>
      <c r="E70" s="1247"/>
      <c r="F70" s="1247"/>
      <c r="G70" s="1247"/>
      <c r="H70" s="1247"/>
      <c r="I70" s="1247"/>
      <c r="J70" s="1247"/>
      <c r="K70" s="1247"/>
      <c r="L70" s="1246" t="str">
        <f>IF(入力シート!M12&lt;&gt;"",IF(入力シート!M12&lt;&gt;"",項目マップ!C51,""),"")</f>
        <v/>
      </c>
      <c r="M70" s="1247"/>
      <c r="N70" s="1247"/>
      <c r="O70" s="1247"/>
      <c r="P70" s="1247"/>
      <c r="Q70" s="1247"/>
      <c r="R70" s="1247"/>
      <c r="S70" s="1247"/>
      <c r="T70" s="1247"/>
      <c r="U70" s="1247"/>
      <c r="V70" s="1247"/>
      <c r="W70" s="1247"/>
      <c r="X70" s="1247"/>
      <c r="Y70" s="1247"/>
      <c r="Z70" s="1247"/>
      <c r="AA70" s="1247"/>
      <c r="AB70" s="1247"/>
      <c r="AC70" s="1247"/>
      <c r="AD70" s="1247"/>
      <c r="AE70" s="1247"/>
      <c r="AF70" s="1247"/>
      <c r="AG70" s="1247"/>
      <c r="AH70" s="1247"/>
      <c r="AI70" s="1247"/>
      <c r="AJ70" s="1247"/>
      <c r="AK70" s="1248"/>
    </row>
    <row r="71" spans="2:38" ht="15.25" hidden="1" customHeight="1" x14ac:dyDescent="0.3">
      <c r="C71" s="226"/>
      <c r="D71" s="1256" t="s">
        <v>228</v>
      </c>
      <c r="E71" s="1247"/>
      <c r="F71" s="1247"/>
      <c r="G71" s="1247"/>
      <c r="H71" s="1247"/>
      <c r="I71" s="1247"/>
      <c r="J71" s="1247"/>
      <c r="K71" s="1247"/>
      <c r="L71" s="1246" t="str">
        <f>IF(入力シート!M12&lt;&gt;"",IF(入力シート!M12&lt;&gt;"",項目マップ!C52,""),"")</f>
        <v/>
      </c>
      <c r="M71" s="1247"/>
      <c r="N71" s="1247"/>
      <c r="O71" s="1247"/>
      <c r="P71" s="1247"/>
      <c r="Q71" s="1247"/>
      <c r="R71" s="1247"/>
      <c r="S71" s="1247"/>
      <c r="T71" s="1247"/>
      <c r="U71" s="1247"/>
      <c r="V71" s="1247"/>
      <c r="W71" s="1247"/>
      <c r="X71" s="1247"/>
      <c r="Y71" s="1247"/>
      <c r="Z71" s="1247"/>
      <c r="AA71" s="1247"/>
      <c r="AB71" s="1247"/>
      <c r="AC71" s="1247"/>
      <c r="AD71" s="1247"/>
      <c r="AE71" s="1247"/>
      <c r="AF71" s="1247"/>
      <c r="AG71" s="1247"/>
      <c r="AH71" s="1247"/>
      <c r="AI71" s="1247"/>
      <c r="AJ71" s="1247"/>
      <c r="AK71" s="1248"/>
    </row>
    <row r="72" spans="2:38" ht="15.25" hidden="1" customHeight="1" x14ac:dyDescent="0.3">
      <c r="C72" s="228"/>
      <c r="D72" s="1261" t="s">
        <v>243</v>
      </c>
      <c r="E72" s="1262"/>
      <c r="F72" s="1262"/>
      <c r="G72" s="1262"/>
      <c r="H72" s="1262"/>
      <c r="I72" s="1262"/>
      <c r="J72" s="1262"/>
      <c r="K72" s="1262"/>
      <c r="L72" s="1263" t="str">
        <f>IF(入力シート!M12&lt;&gt;"",IF(入力シート!M12&lt;&gt;"",項目マップ!C53,""),"")</f>
        <v/>
      </c>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4"/>
    </row>
    <row r="73" spans="2:38" ht="14.15" customHeight="1" x14ac:dyDescent="0.3"/>
    <row r="74" spans="2:38" ht="14.15" customHeight="1" x14ac:dyDescent="0.3"/>
    <row r="75" spans="2:38" ht="16" customHeight="1" x14ac:dyDescent="0.3">
      <c r="B75" s="1105" t="s">
        <v>244</v>
      </c>
      <c r="C75" s="1105"/>
      <c r="D75" s="1105"/>
      <c r="E75" s="1105"/>
      <c r="F75" s="1105"/>
      <c r="G75" s="1105"/>
      <c r="H75" s="1105"/>
      <c r="I75" s="1105"/>
      <c r="J75" s="1105"/>
      <c r="K75" s="1105"/>
      <c r="L75" s="1105"/>
      <c r="M75" s="1105"/>
      <c r="N75" s="1105"/>
      <c r="O75" s="1105"/>
      <c r="P75" s="1105"/>
      <c r="Q75" s="1105"/>
      <c r="R75" s="1105"/>
      <c r="S75" s="1105"/>
      <c r="T75" s="1105"/>
      <c r="U75" s="1105"/>
      <c r="V75" s="1105"/>
      <c r="W75" s="1105"/>
      <c r="X75" s="1105"/>
      <c r="Y75" s="1105"/>
      <c r="Z75" s="1105"/>
      <c r="AA75" s="1105"/>
      <c r="AB75" s="1105"/>
      <c r="AC75" s="1105"/>
      <c r="AD75" s="1105"/>
      <c r="AE75" s="1105"/>
      <c r="AF75" s="1105"/>
      <c r="AG75" s="1105"/>
      <c r="AH75" s="1105"/>
      <c r="AI75" s="1105"/>
      <c r="AJ75" s="1105"/>
      <c r="AK75" s="1105"/>
      <c r="AL75" s="1105"/>
    </row>
    <row r="76" spans="2:38" ht="14.15" customHeight="1" x14ac:dyDescent="0.3"/>
    <row r="77" spans="2:38" ht="15.25" customHeight="1" x14ac:dyDescent="0.3">
      <c r="C77" s="208" t="s">
        <v>208</v>
      </c>
      <c r="D77" s="229" t="s">
        <v>245</v>
      </c>
      <c r="E77" s="229"/>
      <c r="F77" s="229"/>
      <c r="G77" s="229"/>
      <c r="H77" s="229"/>
      <c r="I77" s="229"/>
      <c r="J77" s="229"/>
      <c r="K77" s="229"/>
      <c r="L77" s="1265" t="str">
        <f>IF(入力シート!M12&lt;&gt;"",IF(入力シート!M12&lt;&gt;"",項目マップ!C54,""),"")</f>
        <v/>
      </c>
      <c r="M77" s="1266"/>
      <c r="N77" s="1266"/>
      <c r="O77" s="1267"/>
      <c r="P77" s="1268" t="str">
        <f>IF(入力シート!M12&lt;&gt;"",IF(入力シート!M12&lt;&gt;"",項目マップ!C55,""),"")</f>
        <v/>
      </c>
      <c r="Q77" s="1269"/>
      <c r="R77" s="1269"/>
      <c r="S77" s="1269"/>
      <c r="T77" s="1269"/>
      <c r="U77" s="1269"/>
      <c r="V77" s="1269"/>
      <c r="W77" s="1269"/>
      <c r="X77" s="1269"/>
      <c r="Y77" s="1269"/>
      <c r="Z77" s="1270"/>
      <c r="AA77" s="230">
        <v>1</v>
      </c>
      <c r="AB77" s="1269" t="s">
        <v>55</v>
      </c>
      <c r="AC77" s="1269"/>
      <c r="AD77" s="1269"/>
      <c r="AE77" s="1269"/>
      <c r="AF77" s="1269"/>
      <c r="AG77" s="1269"/>
      <c r="AH77" s="1269"/>
      <c r="AI77" s="1269"/>
      <c r="AJ77" s="1269"/>
      <c r="AK77" s="1270"/>
    </row>
    <row r="78" spans="2:38" ht="15" customHeight="1" x14ac:dyDescent="0.3">
      <c r="C78" s="231"/>
      <c r="D78" s="1280" t="s">
        <v>246</v>
      </c>
      <c r="E78" s="1191"/>
      <c r="F78" s="1192"/>
      <c r="G78" s="1192"/>
      <c r="H78" s="1192"/>
      <c r="I78" s="1192"/>
      <c r="J78" s="1192"/>
      <c r="K78" s="1193"/>
      <c r="L78" s="1281" t="str">
        <f>IF(入力シート!M12&lt;&gt;"",IF(入力シート!M12&lt;&gt;"",項目マップ!C56,""),"")</f>
        <v/>
      </c>
      <c r="M78" s="1282"/>
      <c r="N78" s="1282"/>
      <c r="O78" s="1282"/>
      <c r="P78" s="1282"/>
      <c r="Q78" s="1282"/>
      <c r="R78" s="1282"/>
      <c r="S78" s="1282"/>
      <c r="T78" s="1282"/>
      <c r="U78" s="1282"/>
      <c r="V78" s="1282"/>
      <c r="W78" s="1282"/>
      <c r="X78" s="1282"/>
      <c r="Y78" s="1282"/>
      <c r="Z78" s="1283"/>
      <c r="AA78" s="232">
        <v>2</v>
      </c>
      <c r="AB78" s="1282" t="s">
        <v>57</v>
      </c>
      <c r="AC78" s="1282"/>
      <c r="AD78" s="1282"/>
      <c r="AE78" s="1282"/>
      <c r="AF78" s="1282"/>
      <c r="AG78" s="1282"/>
      <c r="AH78" s="1282"/>
      <c r="AI78" s="1282"/>
      <c r="AJ78" s="1282"/>
      <c r="AK78" s="1283"/>
    </row>
    <row r="79" spans="2:38" ht="13.5" hidden="1" customHeight="1" x14ac:dyDescent="0.3">
      <c r="D79" s="233"/>
      <c r="E79" s="233"/>
    </row>
    <row r="80" spans="2:38" ht="14.15" hidden="1" customHeight="1" x14ac:dyDescent="0.3"/>
    <row r="81" spans="2:38" ht="14.15" hidden="1" customHeight="1" x14ac:dyDescent="0.3">
      <c r="C81" s="203" t="s">
        <v>247</v>
      </c>
      <c r="AA81" s="1277" t="str">
        <f>IF(入力シート!M12&lt;&gt;"",IF(入力シート!M12&lt;&gt;"",項目マップ!C58,""),"")</f>
        <v/>
      </c>
      <c r="AB81" s="1278"/>
      <c r="AC81" s="1278"/>
      <c r="AD81" s="1278"/>
      <c r="AE81" s="1279"/>
    </row>
    <row r="82" spans="2:38" ht="14.15" hidden="1" customHeight="1" x14ac:dyDescent="0.3"/>
    <row r="83" spans="2:38" ht="14.15" hidden="1" customHeight="1" x14ac:dyDescent="0.3">
      <c r="C83" s="234"/>
      <c r="D83" s="234"/>
      <c r="E83" s="234"/>
      <c r="F83" s="234" t="s">
        <v>248</v>
      </c>
      <c r="G83" s="234"/>
      <c r="H83" s="234"/>
      <c r="I83" s="234"/>
      <c r="J83" s="234"/>
      <c r="K83" s="234"/>
      <c r="L83" s="234"/>
      <c r="M83" s="234"/>
      <c r="N83" s="234"/>
      <c r="O83" s="234"/>
      <c r="P83" s="234"/>
      <c r="Q83" s="234"/>
      <c r="R83" s="234"/>
      <c r="S83" s="234"/>
      <c r="T83" s="234"/>
      <c r="U83" s="234"/>
      <c r="V83" s="234" t="s">
        <v>249</v>
      </c>
      <c r="W83" s="234"/>
      <c r="X83" s="234"/>
      <c r="Y83" s="234"/>
      <c r="Z83" s="234"/>
      <c r="AA83" s="1277" t="str">
        <f>IF(入力シート!M12&lt;&gt;"",IF(入力シート!M12&lt;&gt;"",項目マップ!C59,""),"")</f>
        <v/>
      </c>
      <c r="AB83" s="1278"/>
      <c r="AC83" s="1278"/>
      <c r="AD83" s="1278"/>
      <c r="AE83" s="1279"/>
    </row>
    <row r="84" spans="2:38" ht="13.5" hidden="1" customHeight="1" x14ac:dyDescent="0.3">
      <c r="C84" s="203" t="s">
        <v>250</v>
      </c>
      <c r="D84" s="234"/>
      <c r="E84" s="234"/>
      <c r="F84" s="234"/>
      <c r="G84" s="234"/>
      <c r="H84" s="234"/>
      <c r="I84" s="234"/>
      <c r="J84" s="234"/>
      <c r="K84" s="234"/>
      <c r="L84" s="234"/>
      <c r="M84" s="234"/>
      <c r="N84" s="234"/>
      <c r="O84" s="234"/>
      <c r="P84" s="234"/>
      <c r="Q84" s="234"/>
      <c r="R84" s="234"/>
      <c r="S84" s="234"/>
      <c r="T84" s="234"/>
      <c r="U84" s="234"/>
      <c r="V84" s="234"/>
      <c r="W84" s="234"/>
      <c r="X84" s="234"/>
      <c r="Y84" s="234"/>
      <c r="Z84" s="234"/>
      <c r="AA84" s="1277" t="str">
        <f>IF(入力シート!M12&lt;&gt;"",IF(入力シート!M12&lt;&gt;"",項目マップ!C60,""),"")</f>
        <v/>
      </c>
      <c r="AB84" s="1278"/>
      <c r="AC84" s="1278"/>
      <c r="AD84" s="1278"/>
      <c r="AE84" s="1279"/>
    </row>
    <row r="85" spans="2:38" ht="14.15" hidden="1" customHeight="1" x14ac:dyDescent="0.3">
      <c r="C85" s="203" t="s">
        <v>251</v>
      </c>
      <c r="D85" s="234"/>
      <c r="E85" s="234"/>
      <c r="F85" s="234"/>
      <c r="G85" s="234"/>
      <c r="H85" s="234"/>
      <c r="I85" s="234"/>
      <c r="J85" s="234"/>
      <c r="K85" s="234"/>
      <c r="L85" s="234"/>
      <c r="M85" s="234"/>
      <c r="N85" s="234"/>
      <c r="O85" s="234"/>
      <c r="P85" s="234"/>
      <c r="Q85" s="234"/>
      <c r="R85" s="234"/>
      <c r="S85" s="234"/>
      <c r="T85" s="234"/>
      <c r="U85" s="234"/>
      <c r="V85" s="234" t="s">
        <v>249</v>
      </c>
      <c r="W85" s="234"/>
      <c r="X85" s="234"/>
      <c r="Y85" s="234"/>
      <c r="Z85" s="234"/>
      <c r="AA85" s="1274" t="str">
        <f>IF(入力シート!M12&lt;&gt;"",IF(入力シート!M12&lt;&gt;"",項目マップ!C63,""),"")</f>
        <v/>
      </c>
      <c r="AB85" s="1275"/>
      <c r="AC85" s="1275"/>
      <c r="AD85" s="1275"/>
      <c r="AE85" s="1276"/>
      <c r="AF85" s="203" t="s">
        <v>62</v>
      </c>
    </row>
    <row r="86" spans="2:38" ht="14.15" hidden="1" customHeight="1" x14ac:dyDescent="0.3">
      <c r="C86" s="203" t="s">
        <v>252</v>
      </c>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1277" t="str">
        <f>IF(入力シート!M12&lt;&gt;"",IF(入力シート!M12&lt;&gt;"",項目マップ!C64,""),"")</f>
        <v/>
      </c>
      <c r="AB86" s="1278"/>
      <c r="AC86" s="1278"/>
      <c r="AD86" s="1278"/>
      <c r="AE86" s="1279"/>
    </row>
    <row r="87" spans="2:38" ht="14.15" hidden="1" customHeight="1" x14ac:dyDescent="0.3">
      <c r="C87" s="234"/>
      <c r="D87" s="234"/>
      <c r="E87" s="234"/>
      <c r="F87" s="234"/>
      <c r="G87" s="234"/>
      <c r="H87" s="234"/>
      <c r="I87" s="234"/>
      <c r="J87" s="234"/>
      <c r="K87" s="234"/>
      <c r="L87" s="234"/>
      <c r="M87" s="234"/>
      <c r="N87" s="234"/>
      <c r="O87" s="234"/>
      <c r="P87" s="234"/>
      <c r="Q87" s="234"/>
      <c r="R87" s="234"/>
      <c r="S87" s="234"/>
      <c r="T87" s="234"/>
      <c r="U87" s="234"/>
      <c r="V87" s="234"/>
      <c r="W87" s="234"/>
      <c r="X87" s="234"/>
      <c r="Y87" s="234"/>
      <c r="Z87" s="234"/>
      <c r="AA87" s="204"/>
      <c r="AB87" s="204"/>
      <c r="AC87" s="204"/>
      <c r="AD87" s="204"/>
      <c r="AE87" s="204"/>
    </row>
    <row r="88" spans="2:38" ht="14.15" customHeight="1" x14ac:dyDescent="0.3"/>
    <row r="89" spans="2:38" ht="14.15" customHeight="1" x14ac:dyDescent="0.3">
      <c r="B89" s="1117" t="s">
        <v>750</v>
      </c>
      <c r="C89" s="1117"/>
      <c r="D89" s="1117"/>
      <c r="E89" s="1117"/>
      <c r="F89" s="1117"/>
      <c r="G89" s="1118"/>
      <c r="H89" s="1118"/>
      <c r="I89" s="1118"/>
      <c r="J89" s="1118"/>
      <c r="K89" s="1118"/>
      <c r="L89" s="1118"/>
      <c r="M89" s="1118"/>
      <c r="N89" s="1118"/>
      <c r="O89" s="1118"/>
      <c r="P89" s="1118"/>
      <c r="Q89" s="1118"/>
      <c r="R89" s="1118"/>
      <c r="S89" s="1118"/>
      <c r="T89" s="1118"/>
      <c r="U89" s="1118"/>
      <c r="V89" s="1118"/>
      <c r="W89" s="1118"/>
      <c r="X89" s="1118"/>
      <c r="Y89" s="1118"/>
      <c r="Z89" s="1118"/>
      <c r="AA89" s="1118"/>
      <c r="AB89" s="1118"/>
      <c r="AC89" s="1118"/>
      <c r="AD89" s="1118"/>
      <c r="AE89" s="1118"/>
      <c r="AF89" s="1118"/>
      <c r="AG89" s="1118"/>
      <c r="AH89" s="1118"/>
      <c r="AI89" s="1118"/>
      <c r="AJ89" s="1118"/>
      <c r="AK89" s="1119" t="s">
        <v>253</v>
      </c>
      <c r="AL89" s="1119"/>
    </row>
    <row r="90" spans="2:38" ht="14.15" customHeight="1" x14ac:dyDescent="0.3">
      <c r="B90" s="235"/>
      <c r="C90" s="235"/>
      <c r="D90" s="235"/>
      <c r="E90" s="235"/>
      <c r="F90" s="235"/>
      <c r="G90" s="236"/>
      <c r="H90" s="236"/>
      <c r="I90" s="236"/>
      <c r="J90" s="236"/>
      <c r="K90" s="236"/>
      <c r="L90" s="236"/>
      <c r="M90" s="236"/>
      <c r="N90" s="236"/>
      <c r="O90" s="236"/>
      <c r="P90" s="236"/>
      <c r="Q90" s="236"/>
      <c r="R90" s="236"/>
      <c r="S90" s="236"/>
      <c r="T90" s="236"/>
      <c r="U90" s="236"/>
      <c r="V90" s="236"/>
      <c r="W90" s="236"/>
      <c r="X90" s="236"/>
      <c r="Y90" s="236"/>
      <c r="Z90" s="236"/>
      <c r="AA90" s="236"/>
      <c r="AB90" s="236"/>
      <c r="AC90" s="236"/>
      <c r="AD90" s="236"/>
      <c r="AE90" s="236"/>
      <c r="AF90" s="236"/>
      <c r="AG90" s="236"/>
      <c r="AH90" s="236"/>
      <c r="AI90" s="236"/>
      <c r="AJ90" s="236"/>
      <c r="AK90" s="237"/>
      <c r="AL90" s="237"/>
    </row>
    <row r="91" spans="2:38" ht="14.15" customHeight="1" x14ac:dyDescent="0.3">
      <c r="B91" s="235"/>
      <c r="C91" s="235"/>
      <c r="D91" s="235"/>
      <c r="E91" s="235"/>
      <c r="F91" s="235"/>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36"/>
      <c r="AE91" s="236"/>
      <c r="AF91" s="236"/>
      <c r="AG91" s="236"/>
      <c r="AH91" s="236"/>
      <c r="AI91" s="236"/>
      <c r="AJ91" s="236"/>
      <c r="AK91" s="237"/>
      <c r="AL91" s="237"/>
    </row>
    <row r="92" spans="2:38" ht="16" customHeight="1" x14ac:dyDescent="0.3">
      <c r="B92" s="1105" t="s">
        <v>254</v>
      </c>
      <c r="C92" s="1105"/>
      <c r="D92" s="1105"/>
      <c r="E92" s="1105"/>
      <c r="F92" s="1105"/>
      <c r="G92" s="1105"/>
      <c r="H92" s="1105"/>
      <c r="I92" s="1105"/>
      <c r="J92" s="1105"/>
      <c r="K92" s="1105"/>
      <c r="L92" s="1105"/>
      <c r="M92" s="1105"/>
      <c r="N92" s="1105"/>
      <c r="O92" s="1105"/>
      <c r="P92" s="1105"/>
      <c r="Q92" s="1105"/>
      <c r="R92" s="1105"/>
      <c r="S92" s="1105"/>
      <c r="T92" s="1105"/>
      <c r="U92" s="1105"/>
      <c r="V92" s="1105"/>
      <c r="W92" s="1105"/>
      <c r="X92" s="1105"/>
      <c r="Y92" s="1105"/>
      <c r="Z92" s="1105"/>
      <c r="AA92" s="1105"/>
      <c r="AB92" s="1105"/>
      <c r="AC92" s="1105"/>
      <c r="AD92" s="1105"/>
      <c r="AE92" s="1105"/>
      <c r="AF92" s="1105"/>
      <c r="AG92" s="1105"/>
      <c r="AH92" s="1105"/>
      <c r="AI92" s="1105"/>
      <c r="AJ92" s="1105"/>
      <c r="AK92" s="1105"/>
      <c r="AL92" s="1105"/>
    </row>
    <row r="93" spans="2:38" ht="14.15" customHeight="1" x14ac:dyDescent="0.3">
      <c r="B93" s="238"/>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c r="AA93" s="238"/>
      <c r="AB93" s="238"/>
      <c r="AC93" s="238"/>
      <c r="AD93" s="238"/>
      <c r="AE93" s="238"/>
      <c r="AF93" s="238"/>
      <c r="AG93" s="238"/>
      <c r="AH93" s="238"/>
      <c r="AI93" s="238"/>
      <c r="AJ93" s="238"/>
      <c r="AK93" s="238"/>
      <c r="AL93" s="238"/>
    </row>
    <row r="94" spans="2:38" ht="14.15" customHeight="1" x14ac:dyDescent="0.3">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c r="AA94" s="238"/>
      <c r="AB94" s="238"/>
      <c r="AC94" s="238"/>
      <c r="AD94" s="238"/>
      <c r="AE94" s="238"/>
      <c r="AF94" s="238"/>
      <c r="AG94" s="238"/>
      <c r="AH94" s="238"/>
      <c r="AI94" s="238"/>
      <c r="AJ94" s="238"/>
      <c r="AK94" s="238"/>
      <c r="AL94" s="238"/>
    </row>
    <row r="95" spans="2:38" ht="15.25" customHeight="1" x14ac:dyDescent="0.3">
      <c r="B95" s="238"/>
      <c r="C95" s="238"/>
      <c r="D95" s="1210" t="s">
        <v>255</v>
      </c>
      <c r="E95" s="1210"/>
      <c r="F95" s="1210"/>
      <c r="G95" s="1210"/>
      <c r="H95" s="1210"/>
      <c r="I95" s="1210"/>
      <c r="J95" s="1210"/>
      <c r="K95" s="1210"/>
      <c r="L95" s="1210"/>
      <c r="M95" s="1210"/>
      <c r="N95" s="1292" t="str">
        <f>IF(入力シート!M12&lt;&gt;"",IF(AND(入力シート!M12&lt;&gt;"",項目マップ!C67&lt;&gt;""),項目マップ!C67,""),"")</f>
        <v/>
      </c>
      <c r="O95" s="1293"/>
      <c r="P95" s="1294"/>
      <c r="Q95" s="203" t="s">
        <v>62</v>
      </c>
      <c r="S95" s="239" t="s">
        <v>256</v>
      </c>
      <c r="AJ95" s="238"/>
      <c r="AK95" s="238"/>
      <c r="AL95" s="238"/>
    </row>
    <row r="96" spans="2:38" ht="14.15" customHeight="1" x14ac:dyDescent="0.3">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8"/>
      <c r="AE96" s="238"/>
      <c r="AF96" s="238"/>
      <c r="AG96" s="238"/>
      <c r="AH96" s="238"/>
      <c r="AI96" s="238"/>
      <c r="AJ96" s="238"/>
      <c r="AK96" s="238"/>
      <c r="AL96" s="238"/>
    </row>
    <row r="97" spans="3:73" ht="14.15" customHeight="1" x14ac:dyDescent="0.3">
      <c r="C97" s="217" t="s">
        <v>208</v>
      </c>
      <c r="D97" s="240" t="s">
        <v>257</v>
      </c>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1"/>
      <c r="AO97" s="1212"/>
      <c r="AP97" s="1212"/>
      <c r="AQ97" s="1212"/>
      <c r="AR97" s="1212"/>
      <c r="AS97" s="1212"/>
      <c r="AT97" s="1212"/>
      <c r="AU97" s="1212"/>
      <c r="AV97" s="1212"/>
      <c r="AW97" s="1212"/>
      <c r="AX97" s="1212"/>
      <c r="AY97" s="1212"/>
      <c r="AZ97" s="1212"/>
      <c r="BA97" s="1212"/>
      <c r="BB97" s="1212"/>
      <c r="BC97" s="1212"/>
      <c r="BD97" s="1212"/>
      <c r="BE97" s="1212"/>
      <c r="BF97" s="1212"/>
      <c r="BG97" s="1212"/>
      <c r="BH97" s="1212"/>
      <c r="BI97" s="1212"/>
      <c r="BJ97" s="1212"/>
      <c r="BK97" s="1212"/>
      <c r="BL97" s="1212"/>
      <c r="BM97" s="1212"/>
      <c r="BN97" s="1212"/>
      <c r="BO97" s="1212"/>
      <c r="BP97" s="1212"/>
      <c r="BQ97" s="1212"/>
      <c r="BR97" s="1212"/>
      <c r="BS97" s="1212"/>
      <c r="BT97" s="1212"/>
      <c r="BU97" s="1212"/>
    </row>
    <row r="98" spans="3:73" ht="14.15" customHeight="1" x14ac:dyDescent="0.3">
      <c r="C98" s="226"/>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3"/>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ht="14.15" customHeight="1" x14ac:dyDescent="0.3">
      <c r="C99" s="224"/>
      <c r="D99" s="203" t="s">
        <v>258</v>
      </c>
      <c r="AK99" s="245"/>
    </row>
    <row r="100" spans="3:73" ht="15.25" customHeight="1" x14ac:dyDescent="0.3">
      <c r="C100" s="224"/>
      <c r="D100" s="1210"/>
      <c r="E100" s="1210"/>
      <c r="F100" s="1210"/>
      <c r="G100" s="1210"/>
      <c r="H100" s="1210"/>
      <c r="I100" s="1210"/>
      <c r="J100" s="1210"/>
      <c r="K100" s="1210"/>
      <c r="L100" s="1210"/>
      <c r="M100" s="1210"/>
      <c r="N100" s="1295" t="str">
        <f>IF(入力シート!M12&lt;&gt;"",IF(AND(入力シート!M12&lt;&gt;"",項目マップ!C68&lt;&gt;""),項目マップ!C68,""),"")</f>
        <v/>
      </c>
      <c r="O100" s="1296"/>
      <c r="P100" s="1297"/>
      <c r="Q100" s="203" t="s">
        <v>62</v>
      </c>
      <c r="S100" s="246"/>
      <c r="AK100" s="245"/>
    </row>
    <row r="101" spans="3:73" ht="15.25" customHeight="1" x14ac:dyDescent="0.3">
      <c r="C101" s="224"/>
      <c r="P101" s="1298"/>
      <c r="Q101" s="1298"/>
      <c r="R101" s="1298"/>
      <c r="S101" s="1298"/>
      <c r="AK101" s="245"/>
    </row>
    <row r="102" spans="3:73" ht="15" customHeight="1" x14ac:dyDescent="0.3">
      <c r="C102" s="224"/>
      <c r="D102" s="1284" t="s">
        <v>259</v>
      </c>
      <c r="E102" s="1284"/>
      <c r="F102" s="1284"/>
      <c r="G102" s="1284"/>
      <c r="H102" s="1284"/>
      <c r="I102" s="1284"/>
      <c r="J102" s="1284"/>
      <c r="K102" s="1284"/>
      <c r="L102" s="1284"/>
      <c r="M102" s="247"/>
      <c r="N102" s="1285" t="str">
        <f>IF(入力シート!M12&lt;&gt;"",IF(AND(入力シート!M12&lt;&gt;"",項目マップ!C69&lt;&gt;""),項目マップ!C69,""),"")</f>
        <v/>
      </c>
      <c r="O102" s="1286"/>
      <c r="P102" s="1287"/>
      <c r="Q102" s="248" t="s">
        <v>260</v>
      </c>
      <c r="AK102" s="245"/>
    </row>
    <row r="103" spans="3:73" ht="15" hidden="1" customHeight="1" x14ac:dyDescent="0.3">
      <c r="C103" s="224"/>
      <c r="D103" s="1288" t="s">
        <v>261</v>
      </c>
      <c r="E103" s="1288"/>
      <c r="F103" s="1288"/>
      <c r="G103" s="1288"/>
      <c r="H103" s="1288"/>
      <c r="I103" s="1288"/>
      <c r="J103" s="1288"/>
      <c r="K103" s="1288"/>
      <c r="L103" s="1288"/>
      <c r="M103" s="247"/>
      <c r="N103" s="1285" t="str">
        <f>IF(入力シート!M12&lt;&gt;"",IF(AND(入力シート!M12&lt;&gt;"",項目マップ!C70&lt;&gt;""),項目マップ!C70,""),"")</f>
        <v/>
      </c>
      <c r="O103" s="1286"/>
      <c r="P103" s="1287"/>
      <c r="Q103" s="248" t="s">
        <v>260</v>
      </c>
      <c r="AI103" s="242"/>
      <c r="AJ103" s="242"/>
      <c r="AK103" s="243"/>
    </row>
    <row r="104" spans="3:73" ht="15.25" hidden="1" customHeight="1" x14ac:dyDescent="0.3">
      <c r="C104" s="224"/>
      <c r="G104" s="1289" t="s">
        <v>262</v>
      </c>
      <c r="H104" s="1289"/>
      <c r="I104" s="1289"/>
      <c r="J104" s="1289"/>
      <c r="K104" s="1289"/>
      <c r="L104" s="1289"/>
      <c r="M104" s="1289"/>
      <c r="N104" s="1289"/>
      <c r="O104" s="1289"/>
      <c r="P104" s="1290" t="str">
        <f>IF(入力シート!M12&lt;&gt;"",IF(AND(入力シート!M12&lt;&gt;"",項目マップ!C71&lt;&gt;""),項目マップ!C71,""),"")</f>
        <v/>
      </c>
      <c r="Q104" s="1291"/>
      <c r="R104" s="1291"/>
      <c r="S104" s="1291"/>
      <c r="T104" s="1291"/>
      <c r="U104" s="1291"/>
      <c r="V104" s="1291"/>
      <c r="W104" s="1291"/>
      <c r="X104" s="1291"/>
      <c r="Y104" s="246" t="s">
        <v>263</v>
      </c>
      <c r="AK104" s="245"/>
    </row>
    <row r="105" spans="3:73" ht="15.25" hidden="1" customHeight="1" x14ac:dyDescent="0.3">
      <c r="C105" s="224"/>
      <c r="G105" s="249" t="s">
        <v>264</v>
      </c>
      <c r="Y105" s="1312" t="str">
        <f>IF(入力シート!M12&lt;&gt;"",IF(AND(入力シート!M12&lt;&gt;"",項目マップ!C72&lt;&gt;""),項目マップ!C72,""),"")</f>
        <v/>
      </c>
      <c r="Z105" s="1312"/>
      <c r="AA105" s="1312"/>
      <c r="AB105" s="248" t="s">
        <v>265</v>
      </c>
      <c r="AC105" s="249"/>
      <c r="AK105" s="245"/>
      <c r="AN105" s="250"/>
      <c r="AO105" s="250"/>
    </row>
    <row r="106" spans="3:73" ht="15.25" hidden="1" customHeight="1" x14ac:dyDescent="0.3">
      <c r="C106" s="224"/>
      <c r="G106" s="249" t="s">
        <v>85</v>
      </c>
      <c r="Y106" s="1312" t="str">
        <f>IF(入力シート!M12&lt;&gt;"",IF(AND(入力シート!M12&lt;&gt;"",入力シート!T106&lt;&gt;""),入力シート!T106,""),"")</f>
        <v/>
      </c>
      <c r="Z106" s="1312"/>
      <c r="AA106" s="1312"/>
      <c r="AB106" s="248" t="s">
        <v>266</v>
      </c>
      <c r="AC106" s="249"/>
      <c r="AK106" s="245"/>
    </row>
    <row r="107" spans="3:73" ht="15.25" hidden="1" customHeight="1" x14ac:dyDescent="0.3">
      <c r="C107" s="224"/>
      <c r="AK107" s="245"/>
    </row>
    <row r="108" spans="3:73" ht="15.25" hidden="1" customHeight="1" x14ac:dyDescent="0.3">
      <c r="C108" s="224"/>
      <c r="F108" s="1313" t="str">
        <f>IF(入力シート!M12&lt;&gt;"",IF(AND(入力シート!M12&lt;&gt;"",項目マップ!C74&lt;&gt;""),項目マップ!C74,""),"")</f>
        <v/>
      </c>
      <c r="G108" s="1313"/>
      <c r="H108" s="1313"/>
      <c r="I108" s="1313"/>
      <c r="J108" s="1313"/>
      <c r="K108" s="1313"/>
      <c r="L108" s="1313"/>
      <c r="M108" s="1313"/>
      <c r="N108" s="1313"/>
      <c r="O108" s="1313"/>
      <c r="P108" s="1313"/>
      <c r="Q108" s="1313"/>
      <c r="R108" s="1313"/>
      <c r="S108" s="1313"/>
      <c r="T108" s="1313"/>
      <c r="U108" s="1313"/>
      <c r="V108" s="1313"/>
      <c r="W108" s="1313"/>
      <c r="X108" s="1313"/>
      <c r="Y108" s="1313"/>
      <c r="Z108" s="1313"/>
      <c r="AA108" s="1313"/>
      <c r="AB108" s="1313"/>
      <c r="AC108" s="1313"/>
      <c r="AD108" s="1313"/>
      <c r="AE108" s="1313"/>
      <c r="AF108" s="1313"/>
      <c r="AG108" s="1313"/>
      <c r="AH108" s="1313"/>
      <c r="AI108" s="1313"/>
      <c r="AJ108" s="1313"/>
      <c r="AK108" s="245"/>
    </row>
    <row r="109" spans="3:73" ht="15.25" customHeight="1" x14ac:dyDescent="0.3">
      <c r="C109" s="224"/>
      <c r="AK109" s="245"/>
    </row>
    <row r="110" spans="3:73" ht="15.25" customHeight="1" x14ac:dyDescent="0.3">
      <c r="C110" s="224"/>
      <c r="D110" s="203" t="s">
        <v>267</v>
      </c>
      <c r="L110" s="1238" t="s">
        <v>61</v>
      </c>
      <c r="M110" s="1314"/>
      <c r="N110" s="1295" t="str">
        <f>IF(入力シート!M12&lt;&gt;"",IF(AND(入力シート!M12&lt;&gt;"",項目マップ!C75&lt;&gt;""),項目マップ!C75,""),"")</f>
        <v/>
      </c>
      <c r="O110" s="1296"/>
      <c r="P110" s="1297"/>
      <c r="Q110" s="203" t="s">
        <v>62</v>
      </c>
      <c r="AK110" s="245"/>
    </row>
    <row r="111" spans="3:73" ht="15.25" customHeight="1" x14ac:dyDescent="0.3">
      <c r="C111" s="224"/>
      <c r="L111" s="1238" t="s">
        <v>64</v>
      </c>
      <c r="M111" s="1314"/>
      <c r="N111" s="1295" t="str">
        <f>IF(入力シート!M12&lt;&gt;"",IF(AND(入力シート!M12&lt;&gt;"",項目マップ!C76&lt;&gt;""),項目マップ!C76,""),"")</f>
        <v/>
      </c>
      <c r="O111" s="1296"/>
      <c r="P111" s="1297"/>
      <c r="Q111" s="203" t="s">
        <v>62</v>
      </c>
      <c r="AK111" s="245"/>
    </row>
    <row r="112" spans="3:73" ht="15.25" customHeight="1" x14ac:dyDescent="0.3">
      <c r="C112" s="224"/>
      <c r="L112" s="1238" t="s">
        <v>65</v>
      </c>
      <c r="M112" s="1314"/>
      <c r="N112" s="1295" t="str">
        <f>IF(入力シート!M12&lt;&gt;"",IF(AND(入力シート!M12&lt;&gt;"",項目マップ!C77&lt;&gt;""),項目マップ!C77,""),"")</f>
        <v/>
      </c>
      <c r="O112" s="1296"/>
      <c r="P112" s="1297"/>
      <c r="Q112" s="203" t="s">
        <v>62</v>
      </c>
      <c r="S112" s="1299" t="str">
        <f>IF(入力シート!M12&lt;&gt;"",IF(AND(入力シート!M12&lt;&gt;"",項目マップ!C78&lt;&gt;""),項目マップ!C78,""),"")</f>
        <v/>
      </c>
      <c r="T112" s="1300"/>
      <c r="U112" s="1300"/>
      <c r="V112" s="1300"/>
      <c r="W112" s="1300"/>
      <c r="X112" s="1301"/>
      <c r="Y112" s="251"/>
      <c r="Z112" s="246" t="s">
        <v>268</v>
      </c>
      <c r="AA112" s="251"/>
      <c r="AJ112" s="204"/>
      <c r="AK112" s="252"/>
    </row>
    <row r="113" spans="3:73" ht="15.25" customHeight="1" x14ac:dyDescent="0.3">
      <c r="C113" s="224"/>
      <c r="L113" s="204"/>
      <c r="M113" s="204"/>
      <c r="N113" s="253"/>
      <c r="O113" s="253"/>
      <c r="P113" s="253"/>
      <c r="S113" s="254"/>
      <c r="T113" s="254"/>
      <c r="U113" s="254"/>
      <c r="V113" s="254"/>
      <c r="W113" s="254"/>
      <c r="X113" s="254"/>
      <c r="Y113" s="251"/>
      <c r="Z113" s="246"/>
      <c r="AA113" s="251"/>
      <c r="AJ113" s="204"/>
      <c r="AK113" s="252"/>
    </row>
    <row r="114" spans="3:73" ht="15.25" customHeight="1" x14ac:dyDescent="0.3">
      <c r="C114" s="224"/>
      <c r="D114" s="1302" t="s">
        <v>765</v>
      </c>
      <c r="E114" s="1302"/>
      <c r="F114" s="1302"/>
      <c r="G114" s="1302"/>
      <c r="H114" s="1302"/>
      <c r="I114" s="1302"/>
      <c r="J114" s="1302"/>
      <c r="K114" s="1302"/>
      <c r="L114" s="1303" t="s">
        <v>88</v>
      </c>
      <c r="M114" s="1304"/>
      <c r="N114" s="1305" t="str">
        <f>IF(入力シート!M12&lt;&gt;"",IF(AND(入力シート!M12&lt;&gt;"",項目マップ!C79&lt;&gt;""),項目マップ!C79,""),"")</f>
        <v/>
      </c>
      <c r="O114" s="1306"/>
      <c r="P114" s="1307"/>
      <c r="Q114" s="248" t="s">
        <v>260</v>
      </c>
      <c r="S114" s="254"/>
      <c r="T114" s="254"/>
      <c r="U114" s="254"/>
      <c r="V114" s="254"/>
      <c r="W114" s="254"/>
      <c r="X114" s="254"/>
      <c r="Y114" s="251"/>
      <c r="Z114" s="246"/>
      <c r="AA114" s="251"/>
      <c r="AJ114" s="204"/>
      <c r="AK114" s="252"/>
    </row>
    <row r="115" spans="3:73" ht="15.25" customHeight="1" x14ac:dyDescent="0.3">
      <c r="C115" s="224"/>
      <c r="D115" s="1302"/>
      <c r="E115" s="1302"/>
      <c r="F115" s="1302"/>
      <c r="G115" s="1302"/>
      <c r="H115" s="1302"/>
      <c r="I115" s="1302"/>
      <c r="J115" s="1302"/>
      <c r="K115" s="1302"/>
      <c r="L115" s="1120" t="s">
        <v>766</v>
      </c>
      <c r="M115" s="1308"/>
      <c r="N115" s="1309" t="str">
        <f>IF(入力シート!M12&lt;&gt;"",IF(AND(入力シート!M12&lt;&gt;"",項目マップ!C80&lt;&gt;""),項目マップ!C80,""),"")</f>
        <v/>
      </c>
      <c r="O115" s="1310"/>
      <c r="P115" s="1311"/>
      <c r="Q115" s="248" t="s">
        <v>761</v>
      </c>
      <c r="S115" s="254"/>
      <c r="T115" s="254"/>
      <c r="U115" s="254"/>
      <c r="V115" s="254"/>
      <c r="W115" s="254"/>
      <c r="X115" s="254"/>
      <c r="Y115" s="251"/>
      <c r="Z115" s="246"/>
      <c r="AA115" s="251"/>
      <c r="AJ115" s="204"/>
      <c r="AK115" s="252"/>
    </row>
    <row r="116" spans="3:73" ht="14.15" customHeight="1" x14ac:dyDescent="0.3">
      <c r="C116" s="216"/>
      <c r="D116" s="255"/>
      <c r="E116" s="255"/>
      <c r="F116" s="255"/>
      <c r="G116" s="255"/>
      <c r="H116" s="255"/>
      <c r="I116" s="255"/>
      <c r="J116" s="255"/>
      <c r="K116" s="255"/>
      <c r="L116" s="255"/>
      <c r="M116" s="255"/>
      <c r="N116" s="255"/>
      <c r="O116" s="255"/>
      <c r="P116" s="255"/>
      <c r="Q116" s="255"/>
      <c r="R116" s="255"/>
      <c r="S116" s="255"/>
      <c r="T116" s="255"/>
      <c r="U116" s="255"/>
      <c r="V116" s="255"/>
      <c r="W116" s="255"/>
      <c r="X116" s="255"/>
      <c r="Y116" s="255"/>
      <c r="Z116" s="255"/>
      <c r="AA116" s="255"/>
      <c r="AB116" s="255"/>
      <c r="AC116" s="255"/>
      <c r="AD116" s="255"/>
      <c r="AE116" s="255"/>
      <c r="AF116" s="255"/>
      <c r="AG116" s="255"/>
      <c r="AH116" s="255"/>
      <c r="AI116" s="255"/>
      <c r="AJ116" s="255"/>
      <c r="AK116" s="256"/>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ht="14.15" customHeight="1" x14ac:dyDescent="0.3">
      <c r="C117" s="258"/>
      <c r="D117" s="258"/>
      <c r="E117" s="258"/>
      <c r="F117" s="258"/>
      <c r="G117" s="258"/>
      <c r="H117" s="258"/>
      <c r="I117" s="258"/>
      <c r="J117" s="258"/>
      <c r="K117" s="258"/>
      <c r="L117" s="258"/>
      <c r="M117" s="258"/>
      <c r="N117" s="258"/>
      <c r="O117" s="258"/>
      <c r="P117" s="258"/>
      <c r="Q117" s="258"/>
      <c r="R117" s="258"/>
      <c r="S117" s="258"/>
      <c r="T117" s="258"/>
      <c r="U117" s="258"/>
      <c r="V117" s="258"/>
      <c r="W117" s="258"/>
      <c r="X117" s="258"/>
      <c r="Y117" s="258"/>
      <c r="Z117" s="258"/>
      <c r="AA117" s="258"/>
      <c r="AB117" s="258"/>
      <c r="AC117" s="258"/>
      <c r="AD117" s="258"/>
      <c r="AE117" s="258"/>
      <c r="AF117" s="258"/>
      <c r="AG117" s="258"/>
      <c r="AH117" s="258"/>
      <c r="AI117" s="258"/>
      <c r="AJ117" s="258"/>
      <c r="AK117" s="258"/>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ht="14.15" customHeight="1" x14ac:dyDescent="0.3">
      <c r="C118" s="217" t="s">
        <v>234</v>
      </c>
      <c r="D118" s="240" t="s">
        <v>269</v>
      </c>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1"/>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ht="14.15" customHeight="1" x14ac:dyDescent="0.3">
      <c r="C119" s="215"/>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3"/>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ht="15.25" customHeight="1" x14ac:dyDescent="0.3">
      <c r="C120" s="215"/>
      <c r="D120" s="203" t="s">
        <v>270</v>
      </c>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3"/>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ht="15.25" customHeight="1" x14ac:dyDescent="0.3">
      <c r="C121" s="215"/>
      <c r="F121" s="242"/>
      <c r="G121" s="242"/>
      <c r="H121" s="242"/>
      <c r="I121" s="242"/>
      <c r="J121" s="242"/>
      <c r="K121" s="242"/>
      <c r="L121" s="242"/>
      <c r="M121" s="242"/>
      <c r="N121" s="1295" t="str">
        <f>IF(入力シート!M12&lt;&gt;"",IF(AND(入力シート!M12&lt;&gt;"",項目マップ!C81&lt;&gt;""),項目マップ!C81,""),"")</f>
        <v/>
      </c>
      <c r="O121" s="1296"/>
      <c r="P121" s="1297"/>
      <c r="Q121" s="203" t="s">
        <v>62</v>
      </c>
      <c r="S121" s="246"/>
      <c r="X121" s="242"/>
      <c r="Y121" s="242"/>
      <c r="Z121" s="242"/>
      <c r="AA121" s="242"/>
      <c r="AB121" s="242"/>
      <c r="AC121" s="242"/>
      <c r="AD121" s="242"/>
      <c r="AE121" s="242"/>
      <c r="AF121" s="242"/>
      <c r="AG121" s="242"/>
      <c r="AH121" s="242"/>
      <c r="AI121" s="242"/>
      <c r="AJ121" s="242"/>
      <c r="AK121" s="243"/>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ht="15.25" customHeight="1" x14ac:dyDescent="0.3">
      <c r="C122" s="215"/>
      <c r="F122" s="242"/>
      <c r="G122" s="242"/>
      <c r="H122" s="242"/>
      <c r="I122" s="242"/>
      <c r="J122" s="242"/>
      <c r="K122" s="242"/>
      <c r="L122" s="242"/>
      <c r="M122" s="242"/>
      <c r="N122" s="253"/>
      <c r="O122" s="253"/>
      <c r="P122" s="253"/>
      <c r="S122" s="246"/>
      <c r="X122" s="242"/>
      <c r="Y122" s="242"/>
      <c r="Z122" s="242"/>
      <c r="AA122" s="242"/>
      <c r="AB122" s="242"/>
      <c r="AC122" s="242"/>
      <c r="AD122" s="242"/>
      <c r="AE122" s="242"/>
      <c r="AF122" s="242"/>
      <c r="AG122" s="242"/>
      <c r="AH122" s="242"/>
      <c r="AI122" s="242"/>
      <c r="AJ122" s="242"/>
      <c r="AK122" s="243"/>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ht="15" customHeight="1" x14ac:dyDescent="0.3">
      <c r="C123" s="215"/>
      <c r="D123" s="1284" t="s">
        <v>271</v>
      </c>
      <c r="E123" s="1284"/>
      <c r="F123" s="1284"/>
      <c r="G123" s="1284"/>
      <c r="H123" s="1284"/>
      <c r="I123" s="1284"/>
      <c r="J123" s="1284"/>
      <c r="K123" s="1284"/>
      <c r="L123" s="1284"/>
      <c r="M123" s="247"/>
      <c r="N123" s="1315" t="str">
        <f>IF(入力シート!M12&lt;&gt;"",IF(AND(入力シート!M12&lt;&gt;"",項目マップ!C82&lt;&gt;""),項目マップ!C82,""),"")</f>
        <v/>
      </c>
      <c r="O123" s="1316"/>
      <c r="P123" s="1316"/>
      <c r="Q123" s="259" t="s">
        <v>260</v>
      </c>
      <c r="S123" s="246"/>
      <c r="X123" s="242"/>
      <c r="Y123" s="242"/>
      <c r="Z123" s="242"/>
      <c r="AA123" s="242"/>
      <c r="AB123" s="242"/>
      <c r="AC123" s="242"/>
      <c r="AD123" s="242"/>
      <c r="AE123" s="242"/>
      <c r="AF123" s="242"/>
      <c r="AG123" s="242"/>
      <c r="AH123" s="242"/>
      <c r="AI123" s="242"/>
      <c r="AJ123" s="242"/>
      <c r="AK123" s="243"/>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ht="15" hidden="1" customHeight="1" x14ac:dyDescent="0.3">
      <c r="C124" s="215"/>
      <c r="D124" s="1288" t="s">
        <v>261</v>
      </c>
      <c r="E124" s="1288"/>
      <c r="F124" s="1288"/>
      <c r="G124" s="1288"/>
      <c r="H124" s="1288"/>
      <c r="I124" s="1288"/>
      <c r="J124" s="1288"/>
      <c r="K124" s="1288"/>
      <c r="L124" s="1288"/>
      <c r="M124" s="247"/>
      <c r="N124" s="1315" t="str">
        <f>IF(入力シート!M12&lt;&gt;"",IF(AND(入力シート!M12&lt;&gt;"",項目マップ!C83&lt;&gt;""),項目マップ!C83,""),"")</f>
        <v/>
      </c>
      <c r="O124" s="1316"/>
      <c r="P124" s="1316"/>
      <c r="Q124" s="259" t="s">
        <v>260</v>
      </c>
      <c r="X124" s="242"/>
      <c r="Y124" s="242"/>
      <c r="Z124" s="242"/>
      <c r="AA124" s="242"/>
      <c r="AB124" s="242"/>
      <c r="AC124" s="242"/>
      <c r="AD124" s="242"/>
      <c r="AE124" s="242"/>
      <c r="AF124" s="242"/>
      <c r="AG124" s="242"/>
      <c r="AH124" s="242"/>
      <c r="AI124" s="242"/>
      <c r="AJ124" s="242"/>
      <c r="AK124" s="243"/>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ht="15.25" customHeight="1" x14ac:dyDescent="0.3">
      <c r="C125" s="215"/>
      <c r="D125" s="242"/>
      <c r="E125" s="242"/>
      <c r="F125" s="242"/>
      <c r="G125" s="242"/>
      <c r="H125" s="242"/>
      <c r="I125" s="242"/>
      <c r="J125" s="242"/>
      <c r="K125" s="242"/>
      <c r="L125" s="242"/>
      <c r="M125" s="242"/>
      <c r="N125" s="260"/>
      <c r="O125" s="260"/>
      <c r="P125" s="260"/>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3"/>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ht="15.25" customHeight="1" x14ac:dyDescent="0.3">
      <c r="C126" s="215"/>
      <c r="D126" s="242" t="s">
        <v>267</v>
      </c>
      <c r="E126" s="242"/>
      <c r="F126" s="242"/>
      <c r="G126" s="242"/>
      <c r="H126" s="242"/>
      <c r="I126" s="242"/>
      <c r="J126" s="242"/>
      <c r="K126" s="242"/>
      <c r="L126" s="1317" t="s">
        <v>61</v>
      </c>
      <c r="M126" s="1318"/>
      <c r="N126" s="1295" t="str">
        <f>IF(入力シート!M12&lt;&gt;"",IF(AND(入力シート!M12&lt;&gt;"",項目マップ!C84&lt;&gt;""),項目マップ!C84,""),"")</f>
        <v/>
      </c>
      <c r="O126" s="1296"/>
      <c r="P126" s="1297"/>
      <c r="Q126" s="203" t="s">
        <v>62</v>
      </c>
      <c r="R126" s="242"/>
      <c r="S126" s="242"/>
      <c r="T126" s="242"/>
      <c r="U126" s="242"/>
      <c r="V126" s="242"/>
      <c r="W126" s="242"/>
      <c r="X126" s="242"/>
      <c r="Y126" s="242"/>
      <c r="Z126" s="242"/>
      <c r="AA126" s="242"/>
      <c r="AB126" s="242"/>
      <c r="AC126" s="242"/>
      <c r="AD126" s="242"/>
      <c r="AE126" s="242"/>
      <c r="AF126" s="242"/>
      <c r="AG126" s="242"/>
      <c r="AH126" s="242"/>
      <c r="AI126" s="242"/>
      <c r="AJ126" s="242"/>
      <c r="AK126" s="243"/>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ht="15.25" customHeight="1" x14ac:dyDescent="0.3">
      <c r="C127" s="215"/>
      <c r="D127" s="242"/>
      <c r="E127" s="242"/>
      <c r="F127" s="242"/>
      <c r="G127" s="242"/>
      <c r="H127" s="242"/>
      <c r="I127" s="242"/>
      <c r="J127" s="242"/>
      <c r="K127" s="242"/>
      <c r="L127" s="1317" t="s">
        <v>64</v>
      </c>
      <c r="M127" s="1318"/>
      <c r="N127" s="1295" t="str">
        <f>IF(入力シート!M12&lt;&gt;"",IF(AND(入力シート!M12&lt;&gt;"",項目マップ!C85&lt;&gt;""),項目マップ!C85,""),"")</f>
        <v/>
      </c>
      <c r="O127" s="1296"/>
      <c r="P127" s="1297"/>
      <c r="Q127" s="203" t="s">
        <v>62</v>
      </c>
      <c r="R127" s="242"/>
      <c r="S127" s="242"/>
      <c r="T127" s="242"/>
      <c r="U127" s="242"/>
      <c r="V127" s="242"/>
      <c r="W127" s="242"/>
      <c r="X127" s="242"/>
      <c r="Y127" s="242"/>
      <c r="Z127" s="242"/>
      <c r="AA127" s="242"/>
      <c r="AB127" s="242"/>
      <c r="AC127" s="242"/>
      <c r="AD127" s="242"/>
      <c r="AE127" s="242"/>
      <c r="AF127" s="242"/>
      <c r="AG127" s="242"/>
      <c r="AH127" s="242"/>
      <c r="AI127" s="242"/>
      <c r="AJ127" s="242"/>
      <c r="AK127" s="243"/>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ht="15.25" customHeight="1" x14ac:dyDescent="0.3">
      <c r="C128" s="215"/>
      <c r="D128" s="242"/>
      <c r="E128" s="242"/>
      <c r="F128" s="242"/>
      <c r="G128" s="242"/>
      <c r="H128" s="242"/>
      <c r="I128" s="242"/>
      <c r="J128" s="242"/>
      <c r="K128" s="242"/>
      <c r="L128" s="1317" t="s">
        <v>65</v>
      </c>
      <c r="M128" s="1318"/>
      <c r="N128" s="1295" t="str">
        <f>IF(入力シート!M12&lt;&gt;"",IF(AND(入力シート!M12&lt;&gt;"",項目マップ!C86&lt;&gt;""),項目マップ!C86,""),"")</f>
        <v/>
      </c>
      <c r="O128" s="1296"/>
      <c r="P128" s="1297"/>
      <c r="Q128" s="203" t="s">
        <v>62</v>
      </c>
      <c r="R128" s="242"/>
      <c r="S128" s="1299" t="str">
        <f>IF(入力シート!M12&lt;&gt;"",IF(AND(入力シート!M12&lt;&gt;"",項目マップ!C87&lt;&gt;""),項目マップ!C87,""),"")</f>
        <v/>
      </c>
      <c r="T128" s="1300"/>
      <c r="U128" s="1300"/>
      <c r="V128" s="1300"/>
      <c r="W128" s="1300"/>
      <c r="X128" s="1301"/>
      <c r="Y128" s="242"/>
      <c r="Z128" s="246" t="s">
        <v>268</v>
      </c>
      <c r="AA128" s="242"/>
      <c r="AB128" s="242"/>
      <c r="AC128" s="242"/>
      <c r="AD128" s="242"/>
      <c r="AE128" s="242"/>
      <c r="AF128" s="242"/>
      <c r="AG128" s="242"/>
      <c r="AH128" s="242"/>
      <c r="AI128" s="242"/>
      <c r="AJ128" s="242"/>
      <c r="AK128" s="243"/>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2:73" ht="15.25" customHeight="1" x14ac:dyDescent="0.3">
      <c r="C129" s="215"/>
      <c r="D129" s="242"/>
      <c r="E129" s="242"/>
      <c r="F129" s="242"/>
      <c r="G129" s="242"/>
      <c r="H129" s="242"/>
      <c r="I129" s="242"/>
      <c r="J129" s="242"/>
      <c r="K129" s="242"/>
      <c r="L129" s="261"/>
      <c r="M129" s="261"/>
      <c r="N129" s="253"/>
      <c r="O129" s="253"/>
      <c r="P129" s="253"/>
      <c r="R129" s="242"/>
      <c r="S129" s="254"/>
      <c r="T129" s="254"/>
      <c r="U129" s="254"/>
      <c r="V129" s="254"/>
      <c r="W129" s="254"/>
      <c r="X129" s="254"/>
      <c r="Y129" s="242"/>
      <c r="Z129" s="246"/>
      <c r="AA129" s="242"/>
      <c r="AB129" s="242"/>
      <c r="AC129" s="242"/>
      <c r="AD129" s="242"/>
      <c r="AE129" s="242"/>
      <c r="AF129" s="242"/>
      <c r="AG129" s="242"/>
      <c r="AH129" s="242"/>
      <c r="AI129" s="242"/>
      <c r="AJ129" s="242"/>
      <c r="AK129" s="243"/>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2:73" ht="15.25" customHeight="1" x14ac:dyDescent="0.3">
      <c r="C130" s="215"/>
      <c r="D130" s="1327" t="s">
        <v>765</v>
      </c>
      <c r="E130" s="1302"/>
      <c r="F130" s="1302"/>
      <c r="G130" s="1302"/>
      <c r="H130" s="1302"/>
      <c r="I130" s="1302"/>
      <c r="J130" s="1302"/>
      <c r="K130" s="1302"/>
      <c r="L130" s="1328" t="s">
        <v>88</v>
      </c>
      <c r="M130" s="1329"/>
      <c r="N130" s="1330" t="str">
        <f>IF(入力シート!M12&lt;&gt;"",IF(AND(入力シート!M12&lt;&gt;"",項目マップ!C88&lt;&gt;""),項目マップ!C88,""),"")</f>
        <v/>
      </c>
      <c r="O130" s="1330"/>
      <c r="P130" s="1330"/>
      <c r="Q130" s="248" t="s">
        <v>260</v>
      </c>
      <c r="R130" s="242"/>
      <c r="S130" s="254"/>
      <c r="T130" s="254"/>
      <c r="U130" s="254"/>
      <c r="V130" s="254"/>
      <c r="W130" s="254"/>
      <c r="X130" s="254"/>
      <c r="Y130" s="242"/>
      <c r="Z130" s="246"/>
      <c r="AA130" s="242"/>
      <c r="AB130" s="242"/>
      <c r="AC130" s="242"/>
      <c r="AD130" s="242"/>
      <c r="AE130" s="242"/>
      <c r="AF130" s="242"/>
      <c r="AG130" s="242"/>
      <c r="AH130" s="242"/>
      <c r="AI130" s="242"/>
      <c r="AJ130" s="242"/>
      <c r="AK130" s="243"/>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2:73" ht="15.25" customHeight="1" x14ac:dyDescent="0.3">
      <c r="C131" s="215"/>
      <c r="D131" s="1302"/>
      <c r="E131" s="1302"/>
      <c r="F131" s="1302"/>
      <c r="G131" s="1302"/>
      <c r="H131" s="1302"/>
      <c r="I131" s="1302"/>
      <c r="J131" s="1302"/>
      <c r="K131" s="1302"/>
      <c r="L131" s="1328" t="s">
        <v>766</v>
      </c>
      <c r="M131" s="1329"/>
      <c r="N131" s="1330" t="str">
        <f>IF(入力シート!M12&lt;&gt;"",IF(AND(入力シート!M12&lt;&gt;"",項目マップ!C89&lt;&gt;""),項目マップ!C89,""),"")</f>
        <v/>
      </c>
      <c r="O131" s="1330"/>
      <c r="P131" s="1330"/>
      <c r="Q131" s="248" t="s">
        <v>761</v>
      </c>
      <c r="R131" s="242"/>
      <c r="S131" s="254"/>
      <c r="T131" s="254"/>
      <c r="U131" s="254"/>
      <c r="V131" s="254"/>
      <c r="W131" s="254"/>
      <c r="X131" s="254"/>
      <c r="Y131" s="242"/>
      <c r="Z131" s="246"/>
      <c r="AA131" s="242"/>
      <c r="AB131" s="242"/>
      <c r="AC131" s="242"/>
      <c r="AD131" s="242"/>
      <c r="AE131" s="242"/>
      <c r="AF131" s="242"/>
      <c r="AG131" s="242"/>
      <c r="AH131" s="242"/>
      <c r="AI131" s="242"/>
      <c r="AJ131" s="242"/>
      <c r="AK131" s="243"/>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2:73" ht="14.15" customHeight="1" x14ac:dyDescent="0.3">
      <c r="C132" s="231"/>
      <c r="D132" s="262"/>
      <c r="E132" s="262"/>
      <c r="F132" s="262"/>
      <c r="G132" s="262"/>
      <c r="H132" s="262"/>
      <c r="I132" s="262"/>
      <c r="J132" s="262"/>
      <c r="K132" s="262"/>
      <c r="L132" s="262"/>
      <c r="M132" s="262"/>
      <c r="N132" s="262"/>
      <c r="O132" s="262"/>
      <c r="P132" s="262"/>
      <c r="Q132" s="262"/>
      <c r="R132" s="262"/>
      <c r="S132" s="262"/>
      <c r="T132" s="262"/>
      <c r="U132" s="262"/>
      <c r="V132" s="262"/>
      <c r="W132" s="262"/>
      <c r="X132" s="262"/>
      <c r="Y132" s="262"/>
      <c r="Z132" s="262"/>
      <c r="AA132" s="262"/>
      <c r="AB132" s="262"/>
      <c r="AC132" s="262"/>
      <c r="AD132" s="262"/>
      <c r="AE132" s="262"/>
      <c r="AF132" s="262"/>
      <c r="AG132" s="262"/>
      <c r="AH132" s="262"/>
      <c r="AI132" s="262"/>
      <c r="AJ132" s="262"/>
      <c r="AK132" s="263"/>
    </row>
    <row r="133" spans="2:73" ht="14.15" customHeight="1" x14ac:dyDescent="0.3">
      <c r="F133" s="264"/>
    </row>
    <row r="134" spans="2:73" ht="14.15" customHeight="1" x14ac:dyDescent="0.3">
      <c r="F134" s="264"/>
    </row>
    <row r="135" spans="2:73" ht="14.15" customHeight="1" x14ac:dyDescent="0.3">
      <c r="F135" s="264"/>
    </row>
    <row r="136" spans="2:73" ht="14.15" customHeight="1" x14ac:dyDescent="0.3">
      <c r="B136" s="1117" t="s">
        <v>750</v>
      </c>
      <c r="C136" s="1117"/>
      <c r="D136" s="1117"/>
      <c r="E136" s="1117"/>
      <c r="F136" s="1117"/>
      <c r="G136" s="1118"/>
      <c r="H136" s="1118"/>
      <c r="I136" s="1118"/>
      <c r="J136" s="1118"/>
      <c r="K136" s="1118"/>
      <c r="L136" s="1118"/>
      <c r="M136" s="1118"/>
      <c r="N136" s="1118"/>
      <c r="O136" s="1118"/>
      <c r="P136" s="1118"/>
      <c r="Q136" s="1118"/>
      <c r="R136" s="1118"/>
      <c r="S136" s="1118"/>
      <c r="T136" s="1118"/>
      <c r="U136" s="1118"/>
      <c r="V136" s="1118"/>
      <c r="W136" s="1118"/>
      <c r="X136" s="1118"/>
      <c r="Y136" s="1118"/>
      <c r="Z136" s="1118"/>
      <c r="AA136" s="1118"/>
      <c r="AB136" s="1118"/>
      <c r="AC136" s="1118"/>
      <c r="AD136" s="1118"/>
      <c r="AE136" s="1118"/>
      <c r="AF136" s="1118"/>
      <c r="AG136" s="1118"/>
      <c r="AH136" s="1118"/>
      <c r="AI136" s="1118"/>
      <c r="AJ136" s="1118"/>
      <c r="AK136" s="1119" t="s">
        <v>272</v>
      </c>
      <c r="AL136" s="1119"/>
    </row>
    <row r="137" spans="2:73" ht="14.15" customHeight="1" x14ac:dyDescent="0.3">
      <c r="F137" s="264"/>
    </row>
    <row r="138" spans="2:73" ht="14.15" customHeight="1" x14ac:dyDescent="0.3"/>
    <row r="139" spans="2:73" ht="16" customHeight="1" x14ac:dyDescent="0.3">
      <c r="B139" s="1105" t="s">
        <v>802</v>
      </c>
      <c r="C139" s="1105"/>
      <c r="D139" s="1105"/>
      <c r="E139" s="1105"/>
      <c r="F139" s="1105"/>
      <c r="G139" s="1105"/>
      <c r="H139" s="1105"/>
      <c r="I139" s="1105"/>
      <c r="J139" s="1105"/>
      <c r="K139" s="1105"/>
      <c r="L139" s="1105"/>
      <c r="M139" s="1105"/>
      <c r="N139" s="1105"/>
      <c r="O139" s="1105"/>
      <c r="P139" s="1105"/>
      <c r="Q139" s="1105"/>
      <c r="R139" s="1105"/>
      <c r="S139" s="1105"/>
      <c r="T139" s="1105"/>
      <c r="U139" s="1105"/>
      <c r="V139" s="1105"/>
      <c r="W139" s="1105"/>
      <c r="X139" s="1105"/>
      <c r="Y139" s="1105"/>
      <c r="Z139" s="1105"/>
      <c r="AA139" s="1105"/>
      <c r="AB139" s="1105"/>
      <c r="AC139" s="1105"/>
      <c r="AD139" s="1105"/>
      <c r="AE139" s="1105"/>
      <c r="AF139" s="1105"/>
      <c r="AG139" s="1105"/>
      <c r="AH139" s="1105"/>
      <c r="AI139" s="1105"/>
      <c r="AJ139" s="1105"/>
      <c r="AK139" s="1105"/>
      <c r="AL139" s="1105"/>
    </row>
    <row r="140" spans="2:73" ht="14.15" customHeight="1" x14ac:dyDescent="0.3"/>
    <row r="141" spans="2:73" ht="14.15" customHeight="1" x14ac:dyDescent="0.3">
      <c r="C141" s="208" t="s">
        <v>232</v>
      </c>
      <c r="D141" s="229" t="s">
        <v>273</v>
      </c>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65"/>
    </row>
    <row r="142" spans="2:73" ht="14.15" customHeight="1" x14ac:dyDescent="0.3">
      <c r="C142" s="266"/>
      <c r="D142" s="1319" t="s">
        <v>274</v>
      </c>
      <c r="E142" s="1320"/>
      <c r="F142" s="1320"/>
      <c r="G142" s="1320"/>
      <c r="H142" s="1320"/>
      <c r="I142" s="1320"/>
      <c r="J142" s="1320"/>
      <c r="K142" s="1320"/>
      <c r="L142" s="1320"/>
      <c r="M142" s="1320"/>
      <c r="N142" s="1320"/>
      <c r="O142" s="1321" t="str">
        <f>IF(入力シート!M12&lt;&gt;"",IF(項目マップ!C91&lt;&gt;"",項目マップ!C91,""),"")</f>
        <v/>
      </c>
      <c r="P142" s="1322"/>
      <c r="Q142" s="1322"/>
      <c r="R142" s="1322"/>
      <c r="S142" s="1322"/>
      <c r="T142" s="1323"/>
      <c r="U142" s="1324" t="s">
        <v>732</v>
      </c>
      <c r="V142" s="1325"/>
      <c r="W142" s="1325"/>
      <c r="X142" s="1325"/>
      <c r="Y142" s="1325"/>
      <c r="Z142" s="1325"/>
      <c r="AA142" s="1325"/>
      <c r="AB142" s="1325"/>
      <c r="AC142" s="1325"/>
      <c r="AD142" s="1325"/>
      <c r="AE142" s="1325"/>
      <c r="AF142" s="1325"/>
      <c r="AG142" s="1325"/>
      <c r="AH142" s="1325"/>
      <c r="AI142" s="1325"/>
      <c r="AJ142" s="1325"/>
      <c r="AK142" s="1326"/>
    </row>
    <row r="143" spans="2:73" ht="14.15" hidden="1" customHeight="1" x14ac:dyDescent="0.3">
      <c r="C143" s="224"/>
      <c r="D143" s="1343" t="s">
        <v>275</v>
      </c>
      <c r="E143" s="1344"/>
      <c r="F143" s="1344"/>
      <c r="G143" s="1344"/>
      <c r="H143" s="1344"/>
      <c r="I143" s="1344"/>
      <c r="J143" s="1344"/>
      <c r="K143" s="1344"/>
      <c r="L143" s="1344"/>
      <c r="M143" s="1344"/>
      <c r="N143" s="1344"/>
      <c r="O143" s="1345" t="str">
        <f>IF(入力シート!M12&lt;&gt;"",IF(項目マップ!C92&lt;&gt;"",項目マップ!C92,""),"")</f>
        <v/>
      </c>
      <c r="P143" s="1346"/>
      <c r="Q143" s="1346"/>
      <c r="R143" s="1346"/>
      <c r="S143" s="1346"/>
      <c r="T143" s="1347"/>
      <c r="U143" s="1348"/>
      <c r="V143" s="1349"/>
      <c r="W143" s="1349"/>
      <c r="X143" s="1349"/>
      <c r="Y143" s="1349"/>
      <c r="Z143" s="1349"/>
      <c r="AA143" s="1349"/>
      <c r="AB143" s="1349"/>
      <c r="AC143" s="1349"/>
      <c r="AD143" s="1349"/>
      <c r="AE143" s="1349"/>
      <c r="AF143" s="1349"/>
      <c r="AG143" s="1349"/>
      <c r="AH143" s="1349"/>
      <c r="AI143" s="1349"/>
      <c r="AJ143" s="1349"/>
      <c r="AK143" s="1350"/>
    </row>
    <row r="144" spans="2:73" ht="14.15" hidden="1" customHeight="1" x14ac:dyDescent="0.3">
      <c r="C144" s="231"/>
      <c r="D144" s="1351" t="s">
        <v>97</v>
      </c>
      <c r="E144" s="1352"/>
      <c r="F144" s="1352"/>
      <c r="G144" s="1352"/>
      <c r="H144" s="1352"/>
      <c r="I144" s="1352"/>
      <c r="J144" s="1352"/>
      <c r="K144" s="1352"/>
      <c r="L144" s="1352"/>
      <c r="M144" s="1352"/>
      <c r="N144" s="1352"/>
      <c r="O144" s="1353" t="str">
        <f>IF(入力シート!M12&lt;&gt;"",IF(項目マップ!C93&lt;&gt;"",項目マップ!C93,""),"")</f>
        <v/>
      </c>
      <c r="P144" s="1354"/>
      <c r="Q144" s="1354"/>
      <c r="R144" s="1354"/>
      <c r="S144" s="1354"/>
      <c r="T144" s="1355"/>
      <c r="U144" s="1356" t="s">
        <v>276</v>
      </c>
      <c r="V144" s="1357"/>
      <c r="W144" s="1357"/>
      <c r="X144" s="1357"/>
      <c r="Y144" s="1357"/>
      <c r="Z144" s="1357"/>
      <c r="AA144" s="1357"/>
      <c r="AB144" s="1357"/>
      <c r="AC144" s="1357"/>
      <c r="AD144" s="1357"/>
      <c r="AE144" s="1357"/>
      <c r="AF144" s="1357"/>
      <c r="AG144" s="1357"/>
      <c r="AH144" s="1357"/>
      <c r="AI144" s="1357"/>
      <c r="AJ144" s="1357"/>
      <c r="AK144" s="1358"/>
    </row>
    <row r="145" spans="2:38" ht="14.15" customHeight="1" x14ac:dyDescent="0.3"/>
    <row r="146" spans="2:38" ht="14.15" customHeight="1" x14ac:dyDescent="0.3">
      <c r="C146" s="208" t="s">
        <v>234</v>
      </c>
      <c r="D146" s="1171" t="s">
        <v>798</v>
      </c>
      <c r="E146" s="1171"/>
      <c r="F146" s="1171"/>
      <c r="G146" s="1171"/>
      <c r="H146" s="1171"/>
      <c r="I146" s="1171"/>
      <c r="J146" s="1171"/>
      <c r="K146" s="1171"/>
      <c r="L146" s="1171"/>
      <c r="M146" s="1171"/>
      <c r="N146" s="1171"/>
      <c r="O146" s="1171"/>
      <c r="P146" s="1171"/>
      <c r="Q146" s="1171"/>
      <c r="R146" s="1171"/>
      <c r="S146" s="1171"/>
      <c r="T146" s="1171"/>
      <c r="U146" s="1171"/>
      <c r="V146" s="1171"/>
      <c r="W146" s="1171"/>
      <c r="X146" s="1171"/>
      <c r="Y146" s="1171"/>
      <c r="Z146" s="1171"/>
      <c r="AA146" s="1171"/>
      <c r="AB146" s="1171"/>
      <c r="AC146" s="1171"/>
      <c r="AD146" s="1171"/>
      <c r="AE146" s="1171"/>
      <c r="AF146" s="1331" t="s">
        <v>278</v>
      </c>
      <c r="AG146" s="1331"/>
      <c r="AH146" s="1331"/>
      <c r="AI146" s="1331"/>
      <c r="AJ146" s="1331"/>
      <c r="AK146" s="1332"/>
    </row>
    <row r="147" spans="2:38" ht="14.15" customHeight="1" x14ac:dyDescent="0.3">
      <c r="C147" s="222"/>
      <c r="D147" s="1333" t="s">
        <v>100</v>
      </c>
      <c r="E147" s="1334"/>
      <c r="F147" s="1334"/>
      <c r="G147" s="1334"/>
      <c r="H147" s="1334"/>
      <c r="I147" s="1334"/>
      <c r="J147" s="1334"/>
      <c r="K147" s="1334"/>
      <c r="L147" s="1335"/>
      <c r="M147" s="1336" t="s">
        <v>101</v>
      </c>
      <c r="N147" s="1336"/>
      <c r="O147" s="1336"/>
      <c r="P147" s="1336"/>
      <c r="Q147" s="1336"/>
      <c r="R147" s="1336"/>
      <c r="S147" s="1337"/>
      <c r="T147" s="1338" t="s">
        <v>102</v>
      </c>
      <c r="U147" s="1336"/>
      <c r="V147" s="1336"/>
      <c r="W147" s="1336"/>
      <c r="X147" s="1336"/>
      <c r="Y147" s="1336"/>
      <c r="Z147" s="1337"/>
      <c r="AA147" s="1339" t="s">
        <v>103</v>
      </c>
      <c r="AB147" s="1340"/>
      <c r="AC147" s="1341"/>
      <c r="AD147" s="1338" t="s">
        <v>801</v>
      </c>
      <c r="AE147" s="1336"/>
      <c r="AF147" s="1336"/>
      <c r="AG147" s="1336"/>
      <c r="AH147" s="1336"/>
      <c r="AI147" s="1336"/>
      <c r="AJ147" s="1336"/>
      <c r="AK147" s="1342"/>
    </row>
    <row r="148" spans="2:38" ht="20.149999999999999" customHeight="1" x14ac:dyDescent="0.3">
      <c r="C148" s="224"/>
      <c r="D148" s="1359" t="s">
        <v>104</v>
      </c>
      <c r="E148" s="1360"/>
      <c r="F148" s="1361"/>
      <c r="G148" s="1361"/>
      <c r="H148" s="1361"/>
      <c r="I148" s="1361"/>
      <c r="J148" s="1361"/>
      <c r="K148" s="1361"/>
      <c r="L148" s="1362"/>
      <c r="M148" s="1363" t="str">
        <f>IF(入力シート!M12&lt;&gt;"",IF(AND(入力シート!M12&lt;&gt;"",項目マップ!C94&lt;&gt;""),項目マップ!C94,""),"")</f>
        <v/>
      </c>
      <c r="N148" s="1364"/>
      <c r="O148" s="1364"/>
      <c r="P148" s="1364"/>
      <c r="Q148" s="1364"/>
      <c r="R148" s="1364"/>
      <c r="S148" s="1364"/>
      <c r="T148" s="1365" t="str">
        <f>IF(入力シート!M12&lt;&gt;"",IF(AND(入力シート!M12&lt;&gt;"",項目マップ!C97&lt;&gt;""),項目マップ!C97,""),"")</f>
        <v/>
      </c>
      <c r="U148" s="1365"/>
      <c r="V148" s="1365"/>
      <c r="W148" s="1365"/>
      <c r="X148" s="1365"/>
      <c r="Y148" s="1365"/>
      <c r="Z148" s="1365"/>
      <c r="AA148" s="1366"/>
      <c r="AB148" s="1366"/>
      <c r="AC148" s="1366"/>
      <c r="AD148" s="1365" t="str">
        <f>IF(入力シート!M12&lt;&gt;"",IF(AND(入力シート!M12&lt;&gt;"",項目マップ!C101&lt;&gt;""),項目マップ!C101,""),"")</f>
        <v/>
      </c>
      <c r="AE148" s="1365"/>
      <c r="AF148" s="1365"/>
      <c r="AG148" s="1365"/>
      <c r="AH148" s="1365"/>
      <c r="AI148" s="1365"/>
      <c r="AJ148" s="1365"/>
      <c r="AK148" s="1369"/>
    </row>
    <row r="149" spans="2:38" ht="20.149999999999999" customHeight="1" x14ac:dyDescent="0.3">
      <c r="C149" s="224"/>
      <c r="D149" s="1187" t="s">
        <v>105</v>
      </c>
      <c r="E149" s="1144"/>
      <c r="F149" s="1145"/>
      <c r="G149" s="1145"/>
      <c r="H149" s="1145"/>
      <c r="I149" s="1145"/>
      <c r="J149" s="1145"/>
      <c r="K149" s="1145"/>
      <c r="L149" s="1188"/>
      <c r="M149" s="1370" t="str">
        <f>IF(入力シート!M12&lt;&gt;"",IF(AND(入力シート!M12&lt;&gt;"",項目マップ!C95&lt;&gt;""),項目マップ!C95,""),"")</f>
        <v/>
      </c>
      <c r="N149" s="1371"/>
      <c r="O149" s="1371"/>
      <c r="P149" s="1371"/>
      <c r="Q149" s="1371"/>
      <c r="R149" s="1371"/>
      <c r="S149" s="1371"/>
      <c r="T149" s="1372" t="str">
        <f>IF(入力シート!M12&lt;&gt;"",IF(AND(入力シート!M12&lt;&gt;"",項目マップ!C98&lt;&gt;""),項目マップ!C98,""),"")</f>
        <v/>
      </c>
      <c r="U149" s="1372"/>
      <c r="V149" s="1372"/>
      <c r="W149" s="1372"/>
      <c r="X149" s="1372"/>
      <c r="Y149" s="1372"/>
      <c r="Z149" s="1372"/>
      <c r="AA149" s="1367"/>
      <c r="AB149" s="1367"/>
      <c r="AC149" s="1367"/>
      <c r="AD149" s="1372" t="str">
        <f>IF(入力シート!M12&lt;&gt;"",IF(AND(入力シート!M12&lt;&gt;"",項目マップ!C102&lt;&gt;""),項目マップ!C102,""),"")</f>
        <v/>
      </c>
      <c r="AE149" s="1372"/>
      <c r="AF149" s="1372"/>
      <c r="AG149" s="1372"/>
      <c r="AH149" s="1372"/>
      <c r="AI149" s="1372"/>
      <c r="AJ149" s="1372"/>
      <c r="AK149" s="1373"/>
    </row>
    <row r="150" spans="2:38" ht="20.149999999999999" customHeight="1" x14ac:dyDescent="0.3">
      <c r="C150" s="222"/>
      <c r="D150" s="1374" t="s">
        <v>106</v>
      </c>
      <c r="E150" s="1375"/>
      <c r="F150" s="1376"/>
      <c r="G150" s="1376"/>
      <c r="H150" s="1376"/>
      <c r="I150" s="1376"/>
      <c r="J150" s="1376"/>
      <c r="K150" s="1376"/>
      <c r="L150" s="1377"/>
      <c r="M150" s="1388" t="str">
        <f>IF(入力シート!M12&lt;&gt;"",IF(AND(入力シート!M12&lt;&gt;"",項目マップ!C96&lt;&gt;""),項目マップ!C96,""),"")</f>
        <v/>
      </c>
      <c r="N150" s="1389"/>
      <c r="O150" s="1389"/>
      <c r="P150" s="1389"/>
      <c r="Q150" s="1389"/>
      <c r="R150" s="1389"/>
      <c r="S150" s="1389"/>
      <c r="T150" s="1390" t="str">
        <f>IF(入力シート!M12&lt;&gt;"",IF(AND(入力シート!M12&lt;&gt;"",項目マップ!C99&lt;&gt;""),項目マップ!C99,""),"")</f>
        <v/>
      </c>
      <c r="U150" s="1390"/>
      <c r="V150" s="1390"/>
      <c r="W150" s="1390"/>
      <c r="X150" s="1390"/>
      <c r="Y150" s="1390"/>
      <c r="Z150" s="1390"/>
      <c r="AA150" s="1368"/>
      <c r="AB150" s="1368"/>
      <c r="AC150" s="1368"/>
      <c r="AD150" s="1390" t="str">
        <f>IF(入力シート!M12&lt;&gt;"",IF(AND(入力シート!M12&lt;&gt;"",項目マップ!C103&lt;&gt;""),項目マップ!C103,""),"")</f>
        <v/>
      </c>
      <c r="AE150" s="1390"/>
      <c r="AF150" s="1390"/>
      <c r="AG150" s="1390"/>
      <c r="AH150" s="1390"/>
      <c r="AI150" s="1390"/>
      <c r="AJ150" s="1390"/>
      <c r="AK150" s="1391"/>
    </row>
    <row r="151" spans="2:38" ht="19.5" customHeight="1" x14ac:dyDescent="0.3">
      <c r="C151" s="267"/>
      <c r="D151" s="1392" t="s">
        <v>65</v>
      </c>
      <c r="E151" s="1393"/>
      <c r="F151" s="1394"/>
      <c r="G151" s="1394"/>
      <c r="H151" s="1394"/>
      <c r="I151" s="1394"/>
      <c r="J151" s="1394"/>
      <c r="K151" s="1394"/>
      <c r="L151" s="1395"/>
      <c r="M151" s="1396" t="str">
        <f>IF(入力シート!M12&lt;&gt;"",IF(AND(入力シート!M12&lt;&gt;"",項目マップ!C104&lt;&gt;""),項目マップ!C104,""),"")</f>
        <v/>
      </c>
      <c r="N151" s="1397"/>
      <c r="O151" s="1397"/>
      <c r="P151" s="1397"/>
      <c r="Q151" s="1397"/>
      <c r="R151" s="1397"/>
      <c r="S151" s="1397"/>
      <c r="T151" s="1398" t="str">
        <f>IF(入力シート!M12&lt;&gt;"",IF(AND(入力シート!M12&lt;&gt;"",項目マップ!C105&lt;&gt;""),項目マップ!C105,""),"")</f>
        <v/>
      </c>
      <c r="U151" s="1398"/>
      <c r="V151" s="1398"/>
      <c r="W151" s="1398"/>
      <c r="X151" s="1398"/>
      <c r="Y151" s="1398"/>
      <c r="Z151" s="1398"/>
      <c r="AA151" s="1394" t="str">
        <f>IF(入力シート!M12&lt;&gt;"",IF(AND(入力シート!M12&lt;&gt;"",項目マップ!C100&lt;&gt;""),項目マップ!C100,""),"")</f>
        <v/>
      </c>
      <c r="AB151" s="1394"/>
      <c r="AC151" s="1394"/>
      <c r="AD151" s="1399" t="str">
        <f>IF(入力シート!M12&lt;&gt;"",IF(AND(入力シート!M12&lt;&gt;"",項目マップ!C106&lt;&gt;""),項目マップ!C106,""),"")</f>
        <v/>
      </c>
      <c r="AE151" s="1399"/>
      <c r="AF151" s="1399"/>
      <c r="AG151" s="1399"/>
      <c r="AH151" s="1399"/>
      <c r="AI151" s="1399"/>
      <c r="AJ151" s="1399"/>
      <c r="AK151" s="1400"/>
    </row>
    <row r="152" spans="2:38" ht="13.5" hidden="1" customHeight="1" x14ac:dyDescent="0.3">
      <c r="C152" s="239"/>
    </row>
    <row r="153" spans="2:38" ht="14.15" customHeight="1" x14ac:dyDescent="0.3">
      <c r="C153" s="239"/>
    </row>
    <row r="154" spans="2:38" ht="14.15" customHeight="1" x14ac:dyDescent="0.3">
      <c r="C154" s="1378" t="str">
        <f>入力シート!$C$145</f>
        <v>補助対象経費は1,000,000円以上、20,000,000円以内が条件です。　---＞</v>
      </c>
      <c r="D154" s="1378"/>
      <c r="E154" s="1378"/>
      <c r="F154" s="1378"/>
      <c r="G154" s="1378"/>
      <c r="H154" s="1378"/>
      <c r="I154" s="1378"/>
      <c r="J154" s="1378"/>
      <c r="K154" s="1378"/>
      <c r="L154" s="1378"/>
      <c r="M154" s="1378"/>
      <c r="N154" s="1378"/>
      <c r="O154" s="1378"/>
      <c r="P154" s="1378"/>
      <c r="Q154" s="1378"/>
      <c r="R154" s="1378"/>
      <c r="S154" s="1378"/>
      <c r="T154" s="1378"/>
      <c r="U154" s="1378"/>
      <c r="V154" s="1378"/>
      <c r="W154" s="1378"/>
      <c r="X154" s="1378"/>
      <c r="Y154" s="1378"/>
      <c r="Z154" s="1378"/>
      <c r="AA154" s="1378"/>
      <c r="AB154" s="1379" t="str">
        <f>IF(入力シート!M12&lt;&gt;"",IF(AND(入力シート!M12&lt;&gt;"",項目マップ!C107&lt;&gt;""),項目マップ!C107,""),"")</f>
        <v/>
      </c>
      <c r="AC154" s="1380"/>
      <c r="AD154" s="1380"/>
      <c r="AE154" s="1380"/>
      <c r="AF154" s="1380"/>
      <c r="AG154" s="1380"/>
      <c r="AH154" s="1380"/>
      <c r="AI154" s="1380"/>
      <c r="AJ154" s="1380"/>
      <c r="AK154" s="1381"/>
    </row>
    <row r="155" spans="2:38" ht="14.15" customHeight="1" x14ac:dyDescent="0.3">
      <c r="C155" s="205"/>
      <c r="L155" s="268"/>
      <c r="M155" s="268"/>
      <c r="N155" s="268"/>
      <c r="O155" s="268"/>
      <c r="P155" s="268"/>
      <c r="Q155" s="268"/>
      <c r="AE155" s="254"/>
      <c r="AF155" s="254"/>
      <c r="AG155" s="254"/>
      <c r="AH155" s="254"/>
      <c r="AI155" s="254"/>
      <c r="AJ155" s="254"/>
      <c r="AK155" s="254"/>
    </row>
    <row r="156" spans="2:38" ht="14.15" customHeight="1" x14ac:dyDescent="0.3">
      <c r="C156" s="205"/>
      <c r="L156" s="268"/>
      <c r="M156" s="268"/>
      <c r="N156" s="268"/>
      <c r="O156" s="268"/>
      <c r="P156" s="268"/>
      <c r="Q156" s="268"/>
      <c r="AE156" s="254"/>
      <c r="AF156" s="254"/>
      <c r="AG156" s="254"/>
      <c r="AH156" s="254"/>
      <c r="AI156" s="254"/>
      <c r="AJ156" s="254"/>
      <c r="AK156" s="254"/>
    </row>
    <row r="157" spans="2:38" ht="14.15" customHeight="1" x14ac:dyDescent="0.3">
      <c r="C157" s="205"/>
    </row>
    <row r="158" spans="2:38" ht="16" customHeight="1" x14ac:dyDescent="0.3">
      <c r="B158" s="1105" t="s">
        <v>279</v>
      </c>
      <c r="C158" s="1105"/>
      <c r="D158" s="1105"/>
      <c r="E158" s="1105"/>
      <c r="F158" s="1105"/>
      <c r="G158" s="1105"/>
      <c r="H158" s="1105"/>
      <c r="I158" s="1105"/>
      <c r="J158" s="1105"/>
      <c r="K158" s="1105"/>
      <c r="L158" s="1105"/>
      <c r="M158" s="1105"/>
      <c r="N158" s="1105"/>
      <c r="O158" s="1105"/>
      <c r="P158" s="1105"/>
      <c r="Q158" s="1105"/>
      <c r="R158" s="1105"/>
      <c r="S158" s="1105"/>
      <c r="T158" s="1105"/>
      <c r="U158" s="1105"/>
      <c r="V158" s="1105"/>
      <c r="W158" s="1105"/>
      <c r="X158" s="1105"/>
      <c r="Y158" s="1105"/>
      <c r="Z158" s="1105"/>
      <c r="AA158" s="1105"/>
      <c r="AB158" s="1105"/>
      <c r="AC158" s="1105"/>
      <c r="AD158" s="1105"/>
      <c r="AE158" s="1105"/>
      <c r="AF158" s="1105"/>
      <c r="AG158" s="1105"/>
      <c r="AH158" s="1105"/>
      <c r="AI158" s="1105"/>
      <c r="AJ158" s="1105"/>
      <c r="AK158" s="1105"/>
      <c r="AL158" s="1105"/>
    </row>
    <row r="159" spans="2:38" ht="14.15" customHeight="1" x14ac:dyDescent="0.3">
      <c r="C159" s="205"/>
      <c r="AD159" s="269"/>
      <c r="AE159" s="269"/>
      <c r="AF159" s="269"/>
      <c r="AG159" s="269"/>
      <c r="AH159" s="269"/>
      <c r="AI159" s="269"/>
      <c r="AJ159" s="269"/>
      <c r="AK159" s="269"/>
    </row>
    <row r="160" spans="2:38" ht="15.25" customHeight="1" x14ac:dyDescent="0.3">
      <c r="C160" s="270" t="s">
        <v>208</v>
      </c>
      <c r="D160" s="1171" t="s">
        <v>803</v>
      </c>
      <c r="E160" s="1171"/>
      <c r="F160" s="1171"/>
      <c r="G160" s="1171"/>
      <c r="H160" s="1171"/>
      <c r="I160" s="1171"/>
      <c r="J160" s="1171"/>
      <c r="K160" s="1171"/>
      <c r="L160" s="1171"/>
      <c r="M160" s="1171"/>
      <c r="N160" s="1171"/>
      <c r="O160" s="1171"/>
      <c r="P160" s="1171"/>
      <c r="Q160" s="1171"/>
      <c r="R160" s="1171"/>
      <c r="S160" s="1171"/>
      <c r="T160" s="1171"/>
      <c r="U160" s="1171"/>
      <c r="V160" s="1171"/>
      <c r="W160" s="1171"/>
      <c r="X160" s="1171"/>
      <c r="Y160" s="1171"/>
      <c r="Z160" s="1171"/>
      <c r="AA160" s="1171"/>
      <c r="AB160" s="1171"/>
      <c r="AC160" s="1171"/>
      <c r="AD160" s="1171"/>
      <c r="AE160" s="1171"/>
      <c r="AF160" s="1331" t="s">
        <v>278</v>
      </c>
      <c r="AG160" s="1331"/>
      <c r="AH160" s="1331"/>
      <c r="AI160" s="1331"/>
      <c r="AJ160" s="1331"/>
      <c r="AK160" s="1332"/>
    </row>
    <row r="161" spans="2:37" ht="15.25" customHeight="1" x14ac:dyDescent="0.3">
      <c r="C161" s="222"/>
      <c r="D161" s="1382" t="s">
        <v>280</v>
      </c>
      <c r="E161" s="1383"/>
      <c r="F161" s="1384"/>
      <c r="G161" s="1384"/>
      <c r="H161" s="1384"/>
      <c r="I161" s="1384"/>
      <c r="J161" s="1384"/>
      <c r="K161" s="1384"/>
      <c r="L161" s="1385"/>
      <c r="M161" s="1386" t="str">
        <f>IF(入力シート!M12&lt;&gt;"",+M151,"")</f>
        <v/>
      </c>
      <c r="N161" s="1387"/>
      <c r="O161" s="1387"/>
      <c r="P161" s="1387"/>
      <c r="Q161" s="1387"/>
      <c r="R161" s="1387"/>
      <c r="S161" s="271"/>
      <c r="T161" s="271"/>
      <c r="U161" s="271"/>
      <c r="V161" s="272"/>
      <c r="W161" s="272"/>
      <c r="X161" s="272"/>
      <c r="Y161" s="272"/>
      <c r="Z161" s="272"/>
      <c r="AA161" s="272"/>
      <c r="AB161" s="273"/>
      <c r="AC161" s="273"/>
      <c r="AD161" s="273"/>
      <c r="AE161" s="272"/>
      <c r="AF161" s="272"/>
      <c r="AG161" s="272"/>
      <c r="AH161" s="272"/>
      <c r="AI161" s="272"/>
      <c r="AJ161" s="272"/>
      <c r="AK161" s="274"/>
    </row>
    <row r="162" spans="2:37" ht="15.25" customHeight="1" x14ac:dyDescent="0.3">
      <c r="C162" s="215"/>
      <c r="D162" s="1401" t="s">
        <v>281</v>
      </c>
      <c r="E162" s="1402"/>
      <c r="F162" s="1403"/>
      <c r="G162" s="1403"/>
      <c r="H162" s="1403"/>
      <c r="I162" s="1403"/>
      <c r="J162" s="1403"/>
      <c r="K162" s="1403"/>
      <c r="L162" s="1404"/>
      <c r="M162" s="1405" t="str">
        <f>IF(入力シート!M12&lt;&gt;"",+T151,"")</f>
        <v/>
      </c>
      <c r="N162" s="1371"/>
      <c r="O162" s="1371"/>
      <c r="P162" s="1371"/>
      <c r="Q162" s="1371"/>
      <c r="R162" s="1371"/>
      <c r="S162" s="1238"/>
      <c r="T162" s="1238"/>
      <c r="U162" s="1238"/>
      <c r="V162" s="1238"/>
      <c r="W162" s="1238"/>
      <c r="X162" s="1406"/>
      <c r="Y162" s="1406"/>
      <c r="Z162" s="1406"/>
      <c r="AA162" s="1406"/>
      <c r="AB162" s="1406"/>
      <c r="AC162" s="1406"/>
      <c r="AD162" s="1406"/>
      <c r="AE162" s="1406"/>
      <c r="AF162" s="1406"/>
      <c r="AG162" s="1406"/>
      <c r="AH162" s="1406"/>
      <c r="AI162" s="1406"/>
      <c r="AJ162" s="1406"/>
      <c r="AK162" s="275"/>
    </row>
    <row r="163" spans="2:37" ht="15.25" customHeight="1" x14ac:dyDescent="0.3">
      <c r="C163" s="216"/>
      <c r="D163" s="1407" t="s">
        <v>803</v>
      </c>
      <c r="E163" s="1408"/>
      <c r="F163" s="1409"/>
      <c r="G163" s="1409"/>
      <c r="H163" s="1409"/>
      <c r="I163" s="1409"/>
      <c r="J163" s="1409"/>
      <c r="K163" s="1409"/>
      <c r="L163" s="1410"/>
      <c r="M163" s="1411" t="str">
        <f>IF(入力シート!M12&lt;&gt;"",+AD151,"")</f>
        <v/>
      </c>
      <c r="N163" s="1412"/>
      <c r="O163" s="1412"/>
      <c r="P163" s="1412"/>
      <c r="Q163" s="1412"/>
      <c r="R163" s="1412"/>
      <c r="S163" s="1413"/>
      <c r="T163" s="1413"/>
      <c r="U163" s="1413"/>
      <c r="V163" s="1413"/>
      <c r="W163" s="1413"/>
      <c r="X163" s="1414"/>
      <c r="Y163" s="1414"/>
      <c r="Z163" s="1414"/>
      <c r="AA163" s="1414"/>
      <c r="AB163" s="1414"/>
      <c r="AC163" s="1414"/>
      <c r="AD163" s="1414"/>
      <c r="AE163" s="1414"/>
      <c r="AF163" s="1414"/>
      <c r="AG163" s="1414"/>
      <c r="AH163" s="1414"/>
      <c r="AI163" s="1414"/>
      <c r="AJ163" s="1414"/>
      <c r="AK163" s="276"/>
    </row>
    <row r="164" spans="2:37" ht="15.25" customHeight="1" x14ac:dyDescent="0.3">
      <c r="C164" s="205"/>
    </row>
    <row r="165" spans="2:37" ht="15.25" customHeight="1" x14ac:dyDescent="0.3">
      <c r="C165" s="270" t="s">
        <v>234</v>
      </c>
      <c r="D165" s="1171" t="s">
        <v>282</v>
      </c>
      <c r="E165" s="1171"/>
      <c r="F165" s="1171"/>
      <c r="G165" s="1171"/>
      <c r="H165" s="1171"/>
      <c r="I165" s="1171"/>
      <c r="J165" s="1171"/>
      <c r="K165" s="1171"/>
      <c r="L165" s="1171"/>
      <c r="M165" s="1171"/>
      <c r="N165" s="1171"/>
      <c r="O165" s="1171"/>
      <c r="P165" s="1171"/>
      <c r="Q165" s="1171"/>
      <c r="R165" s="1171"/>
      <c r="S165" s="1171"/>
      <c r="T165" s="1171"/>
      <c r="U165" s="1171"/>
      <c r="V165" s="1171"/>
      <c r="W165" s="1171"/>
      <c r="X165" s="1171"/>
      <c r="Y165" s="1171"/>
      <c r="Z165" s="1171"/>
      <c r="AA165" s="1171"/>
      <c r="AB165" s="1171"/>
      <c r="AC165" s="1171"/>
      <c r="AD165" s="1171"/>
      <c r="AE165" s="1171"/>
      <c r="AF165" s="1171"/>
      <c r="AG165" s="1171"/>
      <c r="AH165" s="1171"/>
      <c r="AI165" s="1171"/>
      <c r="AJ165" s="1171"/>
      <c r="AK165" s="1172"/>
    </row>
    <row r="166" spans="2:37" ht="15.25" customHeight="1" x14ac:dyDescent="0.3">
      <c r="C166" s="222"/>
      <c r="D166" s="277"/>
      <c r="E166" s="229"/>
      <c r="F166" s="229"/>
      <c r="G166" s="229"/>
      <c r="H166" s="229"/>
      <c r="I166" s="229"/>
      <c r="J166" s="229"/>
      <c r="K166" s="229"/>
      <c r="L166" s="229"/>
      <c r="M166" s="278"/>
      <c r="N166" s="278"/>
      <c r="O166" s="278"/>
      <c r="P166" s="278"/>
      <c r="Q166" s="278"/>
      <c r="R166" s="278"/>
      <c r="S166" s="229"/>
      <c r="T166" s="229"/>
      <c r="U166" s="229"/>
      <c r="V166" s="279"/>
      <c r="W166" s="279"/>
      <c r="X166" s="279"/>
      <c r="Y166" s="279"/>
      <c r="Z166" s="279"/>
      <c r="AA166" s="279"/>
      <c r="AB166" s="280"/>
      <c r="AC166" s="280"/>
      <c r="AD166" s="280"/>
      <c r="AE166" s="279"/>
      <c r="AF166" s="279"/>
      <c r="AG166" s="279"/>
      <c r="AH166" s="279"/>
      <c r="AI166" s="279"/>
      <c r="AJ166" s="279"/>
      <c r="AK166" s="281"/>
    </row>
    <row r="167" spans="2:37" ht="15.25" customHeight="1" x14ac:dyDescent="0.3">
      <c r="C167" s="215"/>
      <c r="D167" s="1418" t="s">
        <v>283</v>
      </c>
      <c r="E167" s="1238"/>
      <c r="F167" s="1238"/>
      <c r="G167" s="1238"/>
      <c r="H167" s="1238"/>
      <c r="I167" s="1238"/>
      <c r="J167" s="1238"/>
      <c r="K167" s="1238"/>
      <c r="L167" s="1238"/>
      <c r="M167" s="282" t="s">
        <v>284</v>
      </c>
      <c r="N167" s="282"/>
      <c r="O167" s="283"/>
      <c r="P167" s="283"/>
      <c r="Q167" s="283"/>
      <c r="R167" s="283"/>
      <c r="S167" s="282"/>
      <c r="T167" s="1419" t="str">
        <f>IF(入力シート!M12&lt;&gt;"",IF(AND(入力シート!M12&lt;&gt;"",入力シート!Q154&lt;&gt;""),入力シート!Q154,""),"")</f>
        <v/>
      </c>
      <c r="U167" s="1420"/>
      <c r="V167" s="1420"/>
      <c r="W167" s="1420"/>
      <c r="X167" s="1420"/>
      <c r="Y167" s="1420"/>
      <c r="Z167" s="1406" t="s">
        <v>113</v>
      </c>
      <c r="AA167" s="1406"/>
      <c r="AB167" s="1421" t="str">
        <f>IF(入力シート!M12&lt;&gt;"",IF(AND(入力シート!M12&lt;&gt;"",入力シート!AB154&lt;&gt;""),入力シート!AB154,""),"")</f>
        <v/>
      </c>
      <c r="AC167" s="1422"/>
      <c r="AD167" s="1422"/>
      <c r="AE167" s="1422"/>
      <c r="AF167" s="1423"/>
      <c r="AG167" s="1406" t="s">
        <v>285</v>
      </c>
      <c r="AH167" s="1406"/>
      <c r="AI167" s="1406"/>
      <c r="AJ167" s="1406"/>
      <c r="AK167" s="245"/>
    </row>
    <row r="168" spans="2:37" ht="15.25" customHeight="1" x14ac:dyDescent="0.3">
      <c r="C168" s="215"/>
      <c r="D168" s="1418"/>
      <c r="E168" s="1238"/>
      <c r="F168" s="1238"/>
      <c r="G168" s="1238"/>
      <c r="H168" s="1238"/>
      <c r="I168" s="1238"/>
      <c r="J168" s="1238"/>
      <c r="K168" s="1238"/>
      <c r="L168" s="1238"/>
      <c r="M168" s="203" t="s">
        <v>286</v>
      </c>
      <c r="O168" s="284"/>
      <c r="P168" s="284"/>
      <c r="Q168" s="284"/>
      <c r="R168" s="284"/>
      <c r="S168" s="285"/>
      <c r="T168" s="1427" t="str">
        <f>IF(入力シート!M12&lt;&gt;"",IF(AND(入力シート!M12&lt;&gt;"",入力シート!Q155&lt;&gt;""),入力シート!Q155,""),"")</f>
        <v/>
      </c>
      <c r="U168" s="1428"/>
      <c r="V168" s="1428"/>
      <c r="W168" s="1428"/>
      <c r="X168" s="1428"/>
      <c r="Y168" s="1428"/>
      <c r="Z168" s="1406"/>
      <c r="AA168" s="1406"/>
      <c r="AB168" s="1424"/>
      <c r="AC168" s="1425"/>
      <c r="AD168" s="1425"/>
      <c r="AE168" s="1425"/>
      <c r="AF168" s="1426"/>
      <c r="AG168" s="1406"/>
      <c r="AH168" s="1406"/>
      <c r="AI168" s="1406"/>
      <c r="AJ168" s="1406"/>
      <c r="AK168" s="245"/>
    </row>
    <row r="169" spans="2:37" ht="15.25" customHeight="1" x14ac:dyDescent="0.3">
      <c r="C169" s="216"/>
      <c r="D169" s="231"/>
      <c r="E169" s="262"/>
      <c r="F169" s="262"/>
      <c r="G169" s="262"/>
      <c r="H169" s="262"/>
      <c r="I169" s="262"/>
      <c r="J169" s="262"/>
      <c r="K169" s="262"/>
      <c r="L169" s="262"/>
      <c r="M169" s="286"/>
      <c r="N169" s="286"/>
      <c r="O169" s="286"/>
      <c r="P169" s="286"/>
      <c r="Q169" s="286"/>
      <c r="R169" s="286"/>
      <c r="S169" s="287"/>
      <c r="T169" s="287"/>
      <c r="U169" s="287"/>
      <c r="V169" s="287"/>
      <c r="W169" s="287"/>
      <c r="X169" s="286"/>
      <c r="Y169" s="286"/>
      <c r="Z169" s="286"/>
      <c r="AA169" s="286"/>
      <c r="AB169" s="286"/>
      <c r="AC169" s="286"/>
      <c r="AD169" s="286"/>
      <c r="AE169" s="286"/>
      <c r="AF169" s="286"/>
      <c r="AG169" s="286"/>
      <c r="AH169" s="286"/>
      <c r="AI169" s="286"/>
      <c r="AJ169" s="286"/>
      <c r="AK169" s="288"/>
    </row>
    <row r="170" spans="2:37" ht="15.25" customHeight="1" x14ac:dyDescent="0.3">
      <c r="C170" s="205"/>
    </row>
    <row r="171" spans="2:37" ht="15.25" customHeight="1" x14ac:dyDescent="0.3">
      <c r="C171" s="227" t="s">
        <v>287</v>
      </c>
      <c r="D171" s="1415" t="s">
        <v>288</v>
      </c>
      <c r="E171" s="1415"/>
      <c r="F171" s="1415"/>
      <c r="G171" s="1415"/>
      <c r="H171" s="1415"/>
      <c r="I171" s="1415"/>
      <c r="J171" s="1415"/>
      <c r="K171" s="1415"/>
      <c r="L171" s="1416" t="str">
        <f>IF(入力シート!M12&lt;&gt;"",IF(AND(入力シート!M12&lt;&gt;"",項目マップ!C110&lt;&gt;""),TEXT(項目マップ!C110,"ggge年m月d日"),""),"")</f>
        <v/>
      </c>
      <c r="M171" s="1415"/>
      <c r="N171" s="1415"/>
      <c r="O171" s="1415"/>
      <c r="P171" s="1415"/>
      <c r="Q171" s="1415"/>
      <c r="R171" s="1415"/>
      <c r="S171" s="1415"/>
      <c r="T171" s="1415"/>
      <c r="U171" s="1415"/>
      <c r="V171" s="1415"/>
      <c r="W171" s="1415"/>
      <c r="X171" s="1415"/>
      <c r="Y171" s="1415"/>
      <c r="Z171" s="1415"/>
      <c r="AA171" s="1415"/>
      <c r="AB171" s="1415"/>
      <c r="AC171" s="1415"/>
      <c r="AD171" s="1415"/>
      <c r="AE171" s="1415"/>
      <c r="AF171" s="1415"/>
      <c r="AG171" s="1415"/>
      <c r="AH171" s="1415"/>
      <c r="AI171" s="1415"/>
      <c r="AJ171" s="1415"/>
      <c r="AK171" s="1417"/>
    </row>
    <row r="172" spans="2:37" ht="14.15" customHeight="1" x14ac:dyDescent="0.3">
      <c r="B172" s="289"/>
      <c r="C172" s="290" t="s">
        <v>289</v>
      </c>
      <c r="D172" s="1176" t="str">
        <f>"必ず記載頂いた事業完了日までに、補助事業を完了（補助事業に係る支払いを完了）してください。"&amp;TEXT(マスターデータ!A6,"ggge年m月d日")&amp;"より遅い日付は記載できません。"</f>
        <v>必ず記載頂いた事業完了日までに、補助事業を完了（補助事業に係る支払いを完了）してください。令和8年12月18日より遅い日付は記載できません。</v>
      </c>
      <c r="E172" s="1176"/>
      <c r="F172" s="1176"/>
      <c r="G172" s="1176"/>
      <c r="H172" s="1176"/>
      <c r="I172" s="1176"/>
      <c r="J172" s="1176"/>
      <c r="K172" s="1176"/>
      <c r="L172" s="1176"/>
      <c r="M172" s="1176"/>
      <c r="N172" s="1176"/>
      <c r="O172" s="1176"/>
      <c r="P172" s="1176"/>
      <c r="Q172" s="1176"/>
      <c r="R172" s="1176"/>
      <c r="S172" s="1176"/>
      <c r="T172" s="1176"/>
      <c r="U172" s="1176"/>
      <c r="V172" s="1176"/>
      <c r="W172" s="1176"/>
      <c r="X172" s="1176"/>
      <c r="Y172" s="1176"/>
      <c r="Z172" s="1176"/>
      <c r="AA172" s="1176"/>
      <c r="AB172" s="1176"/>
      <c r="AC172" s="1176"/>
      <c r="AD172" s="1176"/>
      <c r="AE172" s="1176"/>
      <c r="AF172" s="1176"/>
      <c r="AG172" s="1176"/>
      <c r="AH172" s="1176"/>
      <c r="AI172" s="1176"/>
      <c r="AJ172" s="1176"/>
      <c r="AK172" s="1176"/>
    </row>
    <row r="173" spans="2:37" ht="14.15" customHeight="1" x14ac:dyDescent="0.3">
      <c r="C173" s="291"/>
      <c r="D173" s="1177"/>
      <c r="E173" s="1177"/>
      <c r="F173" s="1177"/>
      <c r="G173" s="1177"/>
      <c r="H173" s="1177"/>
      <c r="I173" s="1177"/>
      <c r="J173" s="1177"/>
      <c r="K173" s="1177"/>
      <c r="L173" s="1177"/>
      <c r="M173" s="1177"/>
      <c r="N173" s="1177"/>
      <c r="O173" s="1177"/>
      <c r="P173" s="1177"/>
      <c r="Q173" s="1177"/>
      <c r="R173" s="1177"/>
      <c r="S173" s="1177"/>
      <c r="T173" s="1177"/>
      <c r="U173" s="1177"/>
      <c r="V173" s="1177"/>
      <c r="W173" s="1177"/>
      <c r="X173" s="1177"/>
      <c r="Y173" s="1177"/>
      <c r="Z173" s="1177"/>
      <c r="AA173" s="1177"/>
      <c r="AB173" s="1177"/>
      <c r="AC173" s="1177"/>
      <c r="AD173" s="1177"/>
      <c r="AE173" s="1177"/>
      <c r="AF173" s="1177"/>
      <c r="AG173" s="1177"/>
      <c r="AH173" s="1177"/>
      <c r="AI173" s="1177"/>
      <c r="AJ173" s="1177"/>
      <c r="AK173" s="1177"/>
    </row>
    <row r="174" spans="2:37" ht="14.15" customHeight="1" x14ac:dyDescent="0.3">
      <c r="C174" s="291"/>
      <c r="D174" s="292"/>
      <c r="E174" s="292"/>
      <c r="F174" s="292"/>
      <c r="G174" s="292"/>
      <c r="H174" s="292"/>
      <c r="I174" s="292"/>
      <c r="J174" s="292"/>
      <c r="K174" s="292"/>
      <c r="L174" s="292"/>
      <c r="M174" s="292"/>
      <c r="N174" s="292"/>
      <c r="O174" s="292"/>
      <c r="P174" s="292"/>
      <c r="Q174" s="292"/>
      <c r="R174" s="292"/>
      <c r="S174" s="292"/>
      <c r="T174" s="292"/>
      <c r="U174" s="292"/>
      <c r="V174" s="292"/>
      <c r="W174" s="292"/>
      <c r="X174" s="292"/>
      <c r="Y174" s="292"/>
      <c r="Z174" s="292"/>
      <c r="AA174" s="292"/>
      <c r="AB174" s="292"/>
      <c r="AC174" s="292"/>
      <c r="AD174" s="292"/>
      <c r="AE174" s="292"/>
      <c r="AF174" s="292"/>
      <c r="AG174" s="292"/>
      <c r="AH174" s="292"/>
      <c r="AI174" s="292"/>
      <c r="AJ174" s="292"/>
      <c r="AK174" s="292"/>
    </row>
    <row r="175" spans="2:37" ht="14.15" customHeight="1" x14ac:dyDescent="0.3">
      <c r="C175" s="291"/>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291"/>
      <c r="AK175" s="291"/>
    </row>
    <row r="176" spans="2:37" ht="14.15" customHeight="1" x14ac:dyDescent="0.3"/>
    <row r="177" ht="14.15" customHeight="1" x14ac:dyDescent="0.3"/>
    <row r="178" ht="14.15" customHeight="1" x14ac:dyDescent="0.3"/>
    <row r="179" ht="14.15" customHeight="1" x14ac:dyDescent="0.3"/>
    <row r="180" ht="14.15" customHeight="1" x14ac:dyDescent="0.3"/>
    <row r="181" ht="14.15" customHeight="1" x14ac:dyDescent="0.3"/>
    <row r="182" ht="14.15" customHeight="1" x14ac:dyDescent="0.3"/>
    <row r="183" ht="14.15" customHeight="1" x14ac:dyDescent="0.3"/>
    <row r="184" ht="14.15" customHeight="1" x14ac:dyDescent="0.3"/>
    <row r="185" ht="14.15" customHeight="1" x14ac:dyDescent="0.3"/>
    <row r="186" ht="14.15" customHeight="1" x14ac:dyDescent="0.3"/>
    <row r="187" ht="14.15" customHeight="1" x14ac:dyDescent="0.3"/>
    <row r="188" ht="14.15" customHeight="1" x14ac:dyDescent="0.3"/>
    <row r="189" ht="14.15" customHeight="1" x14ac:dyDescent="0.3"/>
    <row r="190" ht="14.15" customHeight="1" x14ac:dyDescent="0.3"/>
    <row r="191" ht="14.15" customHeight="1" x14ac:dyDescent="0.3"/>
    <row r="192" ht="14.15" customHeight="1" x14ac:dyDescent="0.3"/>
    <row r="193" ht="14.15" customHeight="1" x14ac:dyDescent="0.3"/>
    <row r="194" ht="14.15" customHeight="1" x14ac:dyDescent="0.3"/>
    <row r="195" ht="14.15" customHeight="1" x14ac:dyDescent="0.3"/>
    <row r="196" ht="14.15" customHeight="1" x14ac:dyDescent="0.3"/>
    <row r="197" ht="14.15" customHeight="1" x14ac:dyDescent="0.3"/>
    <row r="198" ht="14.15" customHeight="1" x14ac:dyDescent="0.3"/>
    <row r="199" ht="14.15" customHeight="1" x14ac:dyDescent="0.3"/>
    <row r="200" ht="14.15" customHeight="1" x14ac:dyDescent="0.3"/>
    <row r="201" ht="14.15" customHeight="1" x14ac:dyDescent="0.3"/>
    <row r="202" ht="14.15" customHeight="1" x14ac:dyDescent="0.3"/>
    <row r="203" ht="14.15" customHeight="1" x14ac:dyDescent="0.3"/>
    <row r="204" ht="14.15" customHeight="1" x14ac:dyDescent="0.3"/>
    <row r="205" ht="14.15" customHeight="1" x14ac:dyDescent="0.3"/>
    <row r="206" ht="14.15" customHeight="1" x14ac:dyDescent="0.3"/>
    <row r="207" ht="14.15" customHeight="1" x14ac:dyDescent="0.3"/>
    <row r="208" ht="14.15" customHeight="1" x14ac:dyDescent="0.3"/>
    <row r="209" ht="14.15" customHeight="1" x14ac:dyDescent="0.3"/>
    <row r="210" ht="14.15" customHeight="1" x14ac:dyDescent="0.3"/>
    <row r="211" ht="14.15" customHeight="1" x14ac:dyDescent="0.3"/>
    <row r="212" ht="14.15" customHeight="1" x14ac:dyDescent="0.3"/>
  </sheetData>
  <sheetProtection algorithmName="SHA-512" hashValue="/KWQIPUKo+R5NsVf+O9cwXT/Iv4Z/9+VVmjOVtTfcziRFln98mYUxC29tXSd5SauA4wptxUtKpwXwqbS3YXc1Q==" saltValue="7KN/HjjAcfphizN9FsxSeg==" spinCount="100000" sheet="1" objects="1" scenarios="1"/>
  <mergeCells count="235">
    <mergeCell ref="D171:K171"/>
    <mergeCell ref="L171:AK171"/>
    <mergeCell ref="D172:AK173"/>
    <mergeCell ref="D165:AK165"/>
    <mergeCell ref="D167:L168"/>
    <mergeCell ref="T167:Y167"/>
    <mergeCell ref="Z167:AA168"/>
    <mergeCell ref="AB167:AF168"/>
    <mergeCell ref="AG167:AJ168"/>
    <mergeCell ref="T168:Y168"/>
    <mergeCell ref="D162:L162"/>
    <mergeCell ref="M162:R162"/>
    <mergeCell ref="S162:W162"/>
    <mergeCell ref="X162:AC162"/>
    <mergeCell ref="AD162:AJ162"/>
    <mergeCell ref="D163:L163"/>
    <mergeCell ref="M163:R163"/>
    <mergeCell ref="S163:W163"/>
    <mergeCell ref="X163:AC163"/>
    <mergeCell ref="AD163:AJ163"/>
    <mergeCell ref="C154:AA154"/>
    <mergeCell ref="AB154:AK154"/>
    <mergeCell ref="B158:AL158"/>
    <mergeCell ref="D160:AE160"/>
    <mergeCell ref="AF160:AK160"/>
    <mergeCell ref="D161:L161"/>
    <mergeCell ref="M161:R161"/>
    <mergeCell ref="M150:S150"/>
    <mergeCell ref="T150:Z150"/>
    <mergeCell ref="AD150:AK150"/>
    <mergeCell ref="D151:L151"/>
    <mergeCell ref="M151:S151"/>
    <mergeCell ref="T151:Z151"/>
    <mergeCell ref="AA151:AC151"/>
    <mergeCell ref="AD151:AK151"/>
    <mergeCell ref="D148:L148"/>
    <mergeCell ref="M148:S148"/>
    <mergeCell ref="T148:Z148"/>
    <mergeCell ref="AA148:AC150"/>
    <mergeCell ref="AD148:AK148"/>
    <mergeCell ref="D149:L149"/>
    <mergeCell ref="M149:S149"/>
    <mergeCell ref="T149:Z149"/>
    <mergeCell ref="AD149:AK149"/>
    <mergeCell ref="D150:L150"/>
    <mergeCell ref="D146:AE146"/>
    <mergeCell ref="AF146:AK146"/>
    <mergeCell ref="D147:L147"/>
    <mergeCell ref="M147:S147"/>
    <mergeCell ref="T147:Z147"/>
    <mergeCell ref="AA147:AC147"/>
    <mergeCell ref="AD147:AK147"/>
    <mergeCell ref="D143:N143"/>
    <mergeCell ref="O143:T143"/>
    <mergeCell ref="U143:AK143"/>
    <mergeCell ref="D144:N144"/>
    <mergeCell ref="O144:T144"/>
    <mergeCell ref="U144:AK144"/>
    <mergeCell ref="B136:F136"/>
    <mergeCell ref="G136:AJ136"/>
    <mergeCell ref="AK136:AL136"/>
    <mergeCell ref="B139:AL139"/>
    <mergeCell ref="D142:N142"/>
    <mergeCell ref="O142:T142"/>
    <mergeCell ref="U142:AK142"/>
    <mergeCell ref="L127:M127"/>
    <mergeCell ref="N127:P127"/>
    <mergeCell ref="L128:M128"/>
    <mergeCell ref="N128:P128"/>
    <mergeCell ref="S128:X128"/>
    <mergeCell ref="D130:K131"/>
    <mergeCell ref="L130:M130"/>
    <mergeCell ref="N130:P130"/>
    <mergeCell ref="L131:M131"/>
    <mergeCell ref="N131:P131"/>
    <mergeCell ref="N121:P121"/>
    <mergeCell ref="D123:L123"/>
    <mergeCell ref="N123:P123"/>
    <mergeCell ref="D124:L124"/>
    <mergeCell ref="N124:P124"/>
    <mergeCell ref="L126:M126"/>
    <mergeCell ref="N126:P126"/>
    <mergeCell ref="L112:M112"/>
    <mergeCell ref="N112:P112"/>
    <mergeCell ref="S112:X112"/>
    <mergeCell ref="D114:K115"/>
    <mergeCell ref="L114:M114"/>
    <mergeCell ref="N114:P114"/>
    <mergeCell ref="L115:M115"/>
    <mergeCell ref="N115:P115"/>
    <mergeCell ref="Y105:AA105"/>
    <mergeCell ref="Y106:AA106"/>
    <mergeCell ref="F108:AJ108"/>
    <mergeCell ref="L110:M110"/>
    <mergeCell ref="N110:P110"/>
    <mergeCell ref="L111:M111"/>
    <mergeCell ref="N111:P111"/>
    <mergeCell ref="D102:L102"/>
    <mergeCell ref="N102:P102"/>
    <mergeCell ref="D103:L103"/>
    <mergeCell ref="N103:P103"/>
    <mergeCell ref="G104:O104"/>
    <mergeCell ref="P104:X104"/>
    <mergeCell ref="D95:M95"/>
    <mergeCell ref="N95:P95"/>
    <mergeCell ref="AO97:BU97"/>
    <mergeCell ref="D100:M100"/>
    <mergeCell ref="N100:P100"/>
    <mergeCell ref="P101:S101"/>
    <mergeCell ref="AA85:AE85"/>
    <mergeCell ref="AA86:AE86"/>
    <mergeCell ref="B89:F89"/>
    <mergeCell ref="G89:AJ89"/>
    <mergeCell ref="AK89:AL89"/>
    <mergeCell ref="B92:AL92"/>
    <mergeCell ref="D78:K78"/>
    <mergeCell ref="L78:Z78"/>
    <mergeCell ref="AB78:AK78"/>
    <mergeCell ref="AA81:AE81"/>
    <mergeCell ref="AA83:AE83"/>
    <mergeCell ref="AA84:AE84"/>
    <mergeCell ref="D72:K72"/>
    <mergeCell ref="L72:AK72"/>
    <mergeCell ref="B75:AL75"/>
    <mergeCell ref="L77:O77"/>
    <mergeCell ref="P77:Z77"/>
    <mergeCell ref="AB77:AK77"/>
    <mergeCell ref="D69:K69"/>
    <mergeCell ref="L69:AK69"/>
    <mergeCell ref="D70:K70"/>
    <mergeCell ref="L70:AK70"/>
    <mergeCell ref="D71:K71"/>
    <mergeCell ref="L71:AK71"/>
    <mergeCell ref="J66:K66"/>
    <mergeCell ref="L66:AK66"/>
    <mergeCell ref="D67:K67"/>
    <mergeCell ref="L67:AK67"/>
    <mergeCell ref="D68:K68"/>
    <mergeCell ref="L68:AK68"/>
    <mergeCell ref="D63:K63"/>
    <mergeCell ref="L63:AK63"/>
    <mergeCell ref="D64:K64"/>
    <mergeCell ref="L64:AK64"/>
    <mergeCell ref="D65:K65"/>
    <mergeCell ref="L65:AK65"/>
    <mergeCell ref="C57:AK57"/>
    <mergeCell ref="B59:AL59"/>
    <mergeCell ref="D61:K61"/>
    <mergeCell ref="L61:AK61"/>
    <mergeCell ref="D62:K62"/>
    <mergeCell ref="L62:AK62"/>
    <mergeCell ref="D54:K54"/>
    <mergeCell ref="L54:AK54"/>
    <mergeCell ref="D55:K55"/>
    <mergeCell ref="L55:AK55"/>
    <mergeCell ref="D56:K56"/>
    <mergeCell ref="L56:T56"/>
    <mergeCell ref="U56:AK56"/>
    <mergeCell ref="D51:K51"/>
    <mergeCell ref="L51:AK51"/>
    <mergeCell ref="J52:K52"/>
    <mergeCell ref="L52:AK52"/>
    <mergeCell ref="D53:K53"/>
    <mergeCell ref="L53:AK53"/>
    <mergeCell ref="D47:K47"/>
    <mergeCell ref="L47:AK47"/>
    <mergeCell ref="D48:AK48"/>
    <mergeCell ref="D49:K49"/>
    <mergeCell ref="L49:AK49"/>
    <mergeCell ref="D50:K50"/>
    <mergeCell ref="L50:AK50"/>
    <mergeCell ref="D44:K44"/>
    <mergeCell ref="L44:AK44"/>
    <mergeCell ref="D45:K45"/>
    <mergeCell ref="L45:AK45"/>
    <mergeCell ref="D46:K46"/>
    <mergeCell ref="L46:T46"/>
    <mergeCell ref="U46:Z46"/>
    <mergeCell ref="AA46:AK46"/>
    <mergeCell ref="D41:K41"/>
    <mergeCell ref="L41:AK41"/>
    <mergeCell ref="J42:K42"/>
    <mergeCell ref="L42:AK42"/>
    <mergeCell ref="D43:K43"/>
    <mergeCell ref="L43:AK43"/>
    <mergeCell ref="C34:AK35"/>
    <mergeCell ref="B37:AL37"/>
    <mergeCell ref="D39:K39"/>
    <mergeCell ref="L39:AK39"/>
    <mergeCell ref="D40:K40"/>
    <mergeCell ref="L40:AK40"/>
    <mergeCell ref="D31:K31"/>
    <mergeCell ref="L31:AK31"/>
    <mergeCell ref="D32:K32"/>
    <mergeCell ref="L32:AK32"/>
    <mergeCell ref="D33:K33"/>
    <mergeCell ref="L33:T33"/>
    <mergeCell ref="U33:AK33"/>
    <mergeCell ref="D28:K28"/>
    <mergeCell ref="L28:AK28"/>
    <mergeCell ref="J29:K29"/>
    <mergeCell ref="L29:AK29"/>
    <mergeCell ref="D30:K30"/>
    <mergeCell ref="L30:AK30"/>
    <mergeCell ref="D24:K24"/>
    <mergeCell ref="L24:AK24"/>
    <mergeCell ref="D25:AK25"/>
    <mergeCell ref="D26:K26"/>
    <mergeCell ref="L26:AK26"/>
    <mergeCell ref="D27:K27"/>
    <mergeCell ref="L27:AK27"/>
    <mergeCell ref="D22:K22"/>
    <mergeCell ref="L22:AK22"/>
    <mergeCell ref="D23:K23"/>
    <mergeCell ref="L23:T23"/>
    <mergeCell ref="U23:Z23"/>
    <mergeCell ref="AA23:AK23"/>
    <mergeCell ref="J19:K19"/>
    <mergeCell ref="L19:AK19"/>
    <mergeCell ref="D20:K20"/>
    <mergeCell ref="L20:AK20"/>
    <mergeCell ref="D21:K21"/>
    <mergeCell ref="L21:AK21"/>
    <mergeCell ref="C9:AK11"/>
    <mergeCell ref="B15:AL15"/>
    <mergeCell ref="D17:K17"/>
    <mergeCell ref="L17:AK17"/>
    <mergeCell ref="D18:K18"/>
    <mergeCell ref="L18:AK18"/>
    <mergeCell ref="A1:AM1"/>
    <mergeCell ref="B2:F2"/>
    <mergeCell ref="G2:AJ2"/>
    <mergeCell ref="AK2:AL2"/>
    <mergeCell ref="AE4:AK4"/>
    <mergeCell ref="C12:AK13"/>
  </mergeCells>
  <phoneticPr fontId="6"/>
  <conditionalFormatting sqref="C97:AK116">
    <cfRule type="expression" dxfId="24" priority="3">
      <formula>事業区分=2</formula>
    </cfRule>
  </conditionalFormatting>
  <conditionalFormatting sqref="C118:AK132">
    <cfRule type="expression" dxfId="23" priority="1">
      <formula>事業区分=1</formula>
    </cfRule>
  </conditionalFormatting>
  <conditionalFormatting sqref="L40 L41:AK41 L42 L43:AK45 L46:AA46 L47:AK47 L49:AK51 L52 L53:AK56">
    <cfRule type="expression" dxfId="22" priority="7">
      <formula>$L$39="なし"</formula>
    </cfRule>
  </conditionalFormatting>
  <conditionalFormatting sqref="S112:X115">
    <cfRule type="expression" dxfId="21" priority="6">
      <formula>$S$112="修正が必要です"</formula>
    </cfRule>
  </conditionalFormatting>
  <conditionalFormatting sqref="S128:X131">
    <cfRule type="expression" dxfId="20" priority="5">
      <formula>$S$128="修正が必要です"</formula>
    </cfRule>
  </conditionalFormatting>
  <conditionalFormatting sqref="AA83">
    <cfRule type="expression" dxfId="19" priority="8">
      <formula>$AA$81="いいえ"</formula>
    </cfRule>
  </conditionalFormatting>
  <conditionalFormatting sqref="AA85:AE86">
    <cfRule type="expression" dxfId="18" priority="2">
      <formula>$AA$84="いいえ"</formula>
    </cfRule>
  </conditionalFormatting>
  <conditionalFormatting sqref="AB154">
    <cfRule type="expression" dxfId="17" priority="9">
      <formula>$AB$154="修正が必要です"</formula>
    </cfRule>
  </conditionalFormatting>
  <dataValidations count="1">
    <dataValidation type="whole" allowBlank="1" showInputMessage="1" showErrorMessage="1" sqref="N110:P113" xr:uid="{574E9347-C4E7-4BF9-8626-12B7C4F22D62}">
      <formula1>0</formula1>
      <formula2>8000</formula2>
    </dataValidation>
  </dataValidations>
  <hyperlinks>
    <hyperlink ref="A1:AM1" location="目次!A1" tooltip="目次へ戻る。" display="目次へ" xr:uid="{DE3B9505-B19E-42C6-AB16-C3B13DC37574}"/>
  </hyperlinks>
  <pageMargins left="0.51181102362204722" right="0.23622047244094491" top="0.51181102362204722" bottom="0.23622047244094491" header="0.31496062992125984" footer="0.31496062992125984"/>
  <pageSetup paperSize="9" scale="90" orientation="portrait" r:id="rId1"/>
  <rowBreaks count="2" manualBreakCount="2">
    <brk id="88" max="37" man="1"/>
    <brk id="135" max="37" man="1"/>
  </rowBreaks>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0E84-DC7A-4C11-AA49-D2217AC6EECD}">
  <sheetPr>
    <tabColor theme="8" tint="0.39997558519241921"/>
  </sheetPr>
  <dimension ref="A1:BU250"/>
  <sheetViews>
    <sheetView showGridLines="0" view="pageBreakPreview" zoomScaleNormal="100" zoomScaleSheetLayoutView="100" workbookViewId="0">
      <selection activeCell="L38" sqref="L38:AK38"/>
    </sheetView>
  </sheetViews>
  <sheetFormatPr defaultColWidth="11.83203125" defaultRowHeight="12" x14ac:dyDescent="0.3"/>
  <cols>
    <col min="1" max="1" width="1" style="203" customWidth="1"/>
    <col min="2" max="2" width="2.33203125" style="203" customWidth="1"/>
    <col min="3" max="3" width="2.83203125" style="203" customWidth="1"/>
    <col min="4" max="11" width="2.33203125" style="203" customWidth="1"/>
    <col min="12" max="13" width="4" style="203" customWidth="1"/>
    <col min="14" max="15" width="2.33203125" style="203" customWidth="1"/>
    <col min="16" max="16" width="3.25" style="203" customWidth="1"/>
    <col min="17" max="38" width="2.33203125" style="203" customWidth="1"/>
    <col min="39" max="39" width="0.33203125" style="203" customWidth="1"/>
    <col min="40" max="42" width="5.33203125" style="203" customWidth="1"/>
    <col min="43" max="44" width="8.25" style="203" customWidth="1"/>
    <col min="45" max="16384" width="11.83203125" style="203"/>
  </cols>
  <sheetData>
    <row r="1" spans="1:39" ht="26.15" customHeight="1" x14ac:dyDescent="0.3">
      <c r="A1" s="1444" t="s">
        <v>4</v>
      </c>
      <c r="B1" s="1444"/>
      <c r="C1" s="1444"/>
      <c r="D1" s="1444"/>
      <c r="E1" s="1444"/>
      <c r="F1" s="1444"/>
      <c r="G1" s="1444"/>
      <c r="H1" s="1444"/>
      <c r="I1" s="1444"/>
      <c r="J1" s="1444"/>
      <c r="K1" s="1444"/>
      <c r="L1" s="1444"/>
      <c r="M1" s="1444"/>
      <c r="N1" s="1444"/>
      <c r="O1" s="1444"/>
      <c r="P1" s="1444"/>
      <c r="Q1" s="1444"/>
      <c r="R1" s="1444"/>
      <c r="S1" s="1444"/>
      <c r="T1" s="1444"/>
      <c r="U1" s="1444"/>
      <c r="V1" s="1444"/>
      <c r="W1" s="1444"/>
      <c r="X1" s="1444"/>
      <c r="Y1" s="1444"/>
      <c r="Z1" s="1444"/>
      <c r="AA1" s="1444"/>
      <c r="AB1" s="1444"/>
      <c r="AC1" s="1444"/>
      <c r="AD1" s="1444"/>
      <c r="AE1" s="1444"/>
      <c r="AF1" s="1444"/>
      <c r="AG1" s="1444"/>
      <c r="AH1" s="1444"/>
      <c r="AI1" s="1444"/>
      <c r="AJ1" s="1444"/>
      <c r="AK1" s="1444"/>
      <c r="AL1" s="1444"/>
      <c r="AM1" s="1444"/>
    </row>
    <row r="2" spans="1:39" ht="14.15" customHeight="1" x14ac:dyDescent="0.3">
      <c r="B2" s="1117" t="s">
        <v>737</v>
      </c>
      <c r="C2" s="1117"/>
      <c r="D2" s="1117"/>
      <c r="E2" s="1117"/>
      <c r="F2" s="1117"/>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9" t="s">
        <v>204</v>
      </c>
      <c r="AL2" s="1119"/>
    </row>
    <row r="3" spans="1:39" ht="14.15" customHeight="1" x14ac:dyDescent="0.3">
      <c r="B3" s="204"/>
      <c r="C3" s="204"/>
      <c r="D3" s="204"/>
      <c r="E3" s="204"/>
      <c r="F3" s="204"/>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6"/>
      <c r="AL3" s="206"/>
    </row>
    <row r="4" spans="1:39" ht="14.15" customHeight="1" x14ac:dyDescent="0.3">
      <c r="AA4" s="207"/>
      <c r="AB4" s="207"/>
      <c r="AC4" s="207"/>
      <c r="AD4" s="207"/>
      <c r="AE4" s="1120" t="str">
        <f>IF(入力シート!M13&lt;&gt;"",TEXT(入力シート!M13,"ggge年m月d日"),"令和●年●月●日")</f>
        <v>令和●年●月●日</v>
      </c>
      <c r="AF4" s="1120"/>
      <c r="AG4" s="1120"/>
      <c r="AH4" s="1120"/>
      <c r="AI4" s="1120"/>
      <c r="AJ4" s="1120"/>
      <c r="AK4" s="1120"/>
      <c r="AL4" s="207"/>
    </row>
    <row r="5" spans="1:39" ht="14.15" customHeight="1" x14ac:dyDescent="0.3">
      <c r="B5" s="207" t="s">
        <v>205</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row>
    <row r="6" spans="1:39" ht="14.15" customHeight="1" x14ac:dyDescent="0.3">
      <c r="C6" s="429" t="s">
        <v>825</v>
      </c>
      <c r="D6" s="429"/>
      <c r="E6" s="429"/>
      <c r="F6" s="429"/>
      <c r="G6" s="429"/>
      <c r="H6" s="429"/>
      <c r="I6" s="429"/>
      <c r="J6" s="429"/>
      <c r="K6" s="429"/>
      <c r="L6" s="429"/>
      <c r="M6" s="429"/>
      <c r="N6" s="429"/>
      <c r="O6" s="207" t="s">
        <v>206</v>
      </c>
      <c r="P6" s="207"/>
      <c r="Q6" s="207"/>
      <c r="R6" s="207"/>
      <c r="S6" s="207"/>
      <c r="T6" s="207"/>
      <c r="U6" s="207"/>
      <c r="V6" s="207"/>
      <c r="W6" s="207"/>
      <c r="X6" s="207"/>
      <c r="Y6" s="207"/>
      <c r="Z6" s="207"/>
      <c r="AA6" s="207"/>
      <c r="AB6" s="207"/>
      <c r="AC6" s="207"/>
      <c r="AD6" s="207"/>
      <c r="AE6" s="207"/>
      <c r="AF6" s="207"/>
      <c r="AG6" s="207"/>
      <c r="AH6" s="207"/>
      <c r="AI6" s="207"/>
      <c r="AJ6" s="207"/>
      <c r="AK6" s="207"/>
      <c r="AL6" s="207"/>
    </row>
    <row r="7" spans="1:39" ht="14.15" customHeight="1" x14ac:dyDescent="0.3"/>
    <row r="8" spans="1:39" ht="14.15" customHeight="1" x14ac:dyDescent="0.3">
      <c r="C8" s="1104" t="s">
        <v>788</v>
      </c>
      <c r="D8" s="1104"/>
      <c r="E8" s="1104"/>
      <c r="F8" s="1104"/>
      <c r="G8" s="1104"/>
      <c r="H8" s="1104"/>
      <c r="I8" s="1104"/>
      <c r="J8" s="1104"/>
      <c r="K8" s="1104"/>
      <c r="L8" s="1104"/>
      <c r="M8" s="1104"/>
      <c r="N8" s="1104"/>
      <c r="O8" s="1104"/>
      <c r="P8" s="1104"/>
      <c r="Q8" s="1104"/>
      <c r="R8" s="1104"/>
      <c r="S8" s="1104"/>
      <c r="T8" s="1104"/>
      <c r="U8" s="1104"/>
      <c r="V8" s="1104"/>
      <c r="W8" s="1104"/>
      <c r="X8" s="1104"/>
      <c r="Y8" s="1104"/>
      <c r="Z8" s="1104"/>
      <c r="AA8" s="1104"/>
      <c r="AB8" s="1104"/>
      <c r="AC8" s="1104"/>
      <c r="AD8" s="1104"/>
      <c r="AE8" s="1104"/>
      <c r="AF8" s="1104"/>
      <c r="AG8" s="1104"/>
      <c r="AH8" s="1104"/>
      <c r="AI8" s="1104"/>
      <c r="AJ8" s="1104"/>
      <c r="AK8" s="1104"/>
    </row>
    <row r="9" spans="1:39" ht="14.15" customHeight="1" x14ac:dyDescent="0.3">
      <c r="C9" s="1104"/>
      <c r="D9" s="1104"/>
      <c r="E9" s="1104"/>
      <c r="F9" s="1104"/>
      <c r="G9" s="1104"/>
      <c r="H9" s="1104"/>
      <c r="I9" s="1104"/>
      <c r="J9" s="1104"/>
      <c r="K9" s="1104"/>
      <c r="L9" s="1104"/>
      <c r="M9" s="1104"/>
      <c r="N9" s="1104"/>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c r="AL9" s="207"/>
    </row>
    <row r="10" spans="1:39" ht="14.15" customHeight="1" x14ac:dyDescent="0.3">
      <c r="C10" s="1104"/>
      <c r="D10" s="1104"/>
      <c r="E10" s="1104"/>
      <c r="F10" s="1104"/>
      <c r="G10" s="1104"/>
      <c r="H10" s="1104"/>
      <c r="I10" s="1104"/>
      <c r="J10" s="1104"/>
      <c r="K10" s="1104"/>
      <c r="L10" s="1104"/>
      <c r="M10" s="1104"/>
      <c r="N10" s="1104"/>
      <c r="O10" s="1104"/>
      <c r="P10" s="1104"/>
      <c r="Q10" s="1104"/>
      <c r="R10" s="1104"/>
      <c r="S10" s="1104"/>
      <c r="T10" s="1104"/>
      <c r="U10" s="1104"/>
      <c r="V10" s="1104"/>
      <c r="W10" s="1104"/>
      <c r="X10" s="1104"/>
      <c r="Y10" s="1104"/>
      <c r="Z10" s="1104"/>
      <c r="AA10" s="1104"/>
      <c r="AB10" s="1104"/>
      <c r="AC10" s="1104"/>
      <c r="AD10" s="1104"/>
      <c r="AE10" s="1104"/>
      <c r="AF10" s="1104"/>
      <c r="AG10" s="1104"/>
      <c r="AH10" s="1104"/>
      <c r="AI10" s="1104"/>
      <c r="AJ10" s="1104"/>
      <c r="AK10" s="1104"/>
    </row>
    <row r="11" spans="1:39" ht="14.15" customHeight="1" x14ac:dyDescent="0.3">
      <c r="C11" s="1121" t="s">
        <v>736</v>
      </c>
      <c r="D11" s="1121"/>
      <c r="E11" s="1121"/>
      <c r="F11" s="1121"/>
      <c r="G11" s="1121"/>
      <c r="H11" s="1121"/>
      <c r="I11" s="1121"/>
      <c r="J11" s="1121"/>
      <c r="K11" s="1121"/>
      <c r="L11" s="1121"/>
      <c r="M11" s="1121"/>
      <c r="N11" s="1121"/>
      <c r="O11" s="1121"/>
      <c r="P11" s="1121"/>
      <c r="Q11" s="1121"/>
      <c r="R11" s="1121"/>
      <c r="S11" s="1121"/>
      <c r="T11" s="1121"/>
      <c r="U11" s="1121"/>
      <c r="V11" s="1121"/>
      <c r="W11" s="1121"/>
      <c r="X11" s="1121"/>
      <c r="Y11" s="1121"/>
      <c r="Z11" s="1121"/>
      <c r="AA11" s="1121"/>
      <c r="AB11" s="1121"/>
      <c r="AC11" s="1121"/>
      <c r="AD11" s="1121"/>
      <c r="AE11" s="1121"/>
      <c r="AF11" s="1121"/>
      <c r="AG11" s="1121"/>
      <c r="AH11" s="1121"/>
      <c r="AI11" s="1121"/>
      <c r="AJ11" s="1121"/>
      <c r="AK11" s="1121"/>
      <c r="AL11" s="207"/>
    </row>
    <row r="12" spans="1:39" ht="14.15" customHeight="1" x14ac:dyDescent="0.3">
      <c r="C12" s="1121"/>
      <c r="D12" s="1121"/>
      <c r="E12" s="1121"/>
      <c r="F12" s="1121"/>
      <c r="G12" s="1121"/>
      <c r="H12" s="1121"/>
      <c r="I12" s="1121"/>
      <c r="J12" s="1121"/>
      <c r="K12" s="1121"/>
      <c r="L12" s="1121"/>
      <c r="M12" s="1121"/>
      <c r="N12" s="1121"/>
      <c r="O12" s="1121"/>
      <c r="P12" s="1121"/>
      <c r="Q12" s="1121"/>
      <c r="R12" s="1121"/>
      <c r="S12" s="1121"/>
      <c r="T12" s="1121"/>
      <c r="U12" s="1121"/>
      <c r="V12" s="1121"/>
      <c r="W12" s="1121"/>
      <c r="X12" s="1121"/>
      <c r="Y12" s="1121"/>
      <c r="Z12" s="1121"/>
      <c r="AA12" s="1121"/>
      <c r="AB12" s="1121"/>
      <c r="AC12" s="1121"/>
      <c r="AD12" s="1121"/>
      <c r="AE12" s="1121"/>
      <c r="AF12" s="1121"/>
      <c r="AG12" s="1121"/>
      <c r="AH12" s="1121"/>
      <c r="AI12" s="1121"/>
      <c r="AJ12" s="1121"/>
      <c r="AK12" s="1121"/>
      <c r="AL12" s="207"/>
    </row>
    <row r="13" spans="1:39" ht="14.15" customHeight="1" thickBot="1" x14ac:dyDescent="0.35">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row>
    <row r="14" spans="1:39" ht="18" customHeight="1" x14ac:dyDescent="0.3">
      <c r="C14" s="1429" t="s">
        <v>290</v>
      </c>
      <c r="D14" s="1430"/>
      <c r="E14" s="1430"/>
      <c r="F14" s="1430"/>
      <c r="G14" s="1430"/>
      <c r="H14" s="1431"/>
      <c r="I14" s="1432" t="str">
        <f>IF(入力シート!$M$13&lt;&gt;"",項目マップ!C151,"")</f>
        <v/>
      </c>
      <c r="J14" s="1433"/>
      <c r="K14" s="1433"/>
      <c r="L14" s="1433"/>
      <c r="M14" s="1433"/>
      <c r="N14" s="1433"/>
      <c r="O14" s="1433"/>
      <c r="P14" s="1433"/>
      <c r="Q14" s="1433"/>
      <c r="R14" s="1433"/>
      <c r="S14" s="1434"/>
      <c r="T14" s="207"/>
      <c r="U14" s="207"/>
      <c r="V14" s="207"/>
      <c r="W14" s="207"/>
      <c r="X14" s="207"/>
      <c r="Y14" s="207"/>
      <c r="Z14" s="207"/>
      <c r="AA14" s="207"/>
      <c r="AB14" s="207"/>
      <c r="AC14" s="207"/>
      <c r="AD14" s="207"/>
      <c r="AE14" s="207"/>
      <c r="AF14" s="207"/>
      <c r="AG14" s="207"/>
      <c r="AH14" s="207"/>
      <c r="AI14" s="207"/>
      <c r="AJ14" s="207"/>
      <c r="AK14" s="207"/>
      <c r="AL14" s="207"/>
    </row>
    <row r="15" spans="1:39" ht="18" customHeight="1" thickBot="1" x14ac:dyDescent="0.35">
      <c r="C15" s="1435" t="s">
        <v>790</v>
      </c>
      <c r="D15" s="1436"/>
      <c r="E15" s="1436"/>
      <c r="F15" s="1436"/>
      <c r="G15" s="1436"/>
      <c r="H15" s="1437"/>
      <c r="I15" s="1438" t="str">
        <f>IF(入力シート!$M$13&lt;&gt;"",項目マップ!C152,"")</f>
        <v/>
      </c>
      <c r="J15" s="1439"/>
      <c r="K15" s="1439"/>
      <c r="L15" s="1439"/>
      <c r="M15" s="1439"/>
      <c r="N15" s="1439"/>
      <c r="O15" s="1439"/>
      <c r="P15" s="1439"/>
      <c r="Q15" s="1439"/>
      <c r="R15" s="1439"/>
      <c r="S15" s="1440"/>
      <c r="T15" s="207"/>
      <c r="U15" s="207"/>
      <c r="V15" s="207"/>
      <c r="W15" s="207"/>
      <c r="X15" s="207"/>
      <c r="Y15" s="207"/>
      <c r="Z15" s="207"/>
      <c r="AA15" s="207"/>
      <c r="AB15" s="207"/>
      <c r="AC15" s="207"/>
      <c r="AD15" s="207"/>
      <c r="AE15" s="207"/>
      <c r="AF15" s="207"/>
      <c r="AG15" s="207"/>
      <c r="AH15" s="207"/>
      <c r="AI15" s="207"/>
      <c r="AJ15" s="207"/>
      <c r="AK15" s="207"/>
      <c r="AL15" s="207"/>
    </row>
    <row r="16" spans="1:39" ht="14.15" hidden="1" customHeight="1" x14ac:dyDescent="0.3">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row>
    <row r="17" spans="3:38" ht="14.15" customHeight="1" thickBot="1" x14ac:dyDescent="0.35">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row>
    <row r="18" spans="3:38" ht="14.15" customHeight="1" thickBot="1" x14ac:dyDescent="0.35">
      <c r="C18" s="1441" t="s">
        <v>291</v>
      </c>
      <c r="D18" s="1442"/>
      <c r="E18" s="1442"/>
      <c r="F18" s="1442"/>
      <c r="G18" s="1442"/>
      <c r="H18" s="1442"/>
      <c r="I18" s="1442"/>
      <c r="J18" s="1442"/>
      <c r="K18" s="1442"/>
      <c r="L18" s="1442"/>
      <c r="M18" s="1442"/>
      <c r="N18" s="1442"/>
      <c r="O18" s="1442"/>
      <c r="P18" s="1442"/>
      <c r="Q18" s="1442"/>
      <c r="R18" s="1442"/>
      <c r="S18" s="1442"/>
      <c r="T18" s="1442"/>
      <c r="U18" s="1442"/>
      <c r="V18" s="1442"/>
      <c r="W18" s="1442"/>
      <c r="X18" s="1442"/>
      <c r="Y18" s="1442"/>
      <c r="Z18" s="1442"/>
      <c r="AA18" s="1442"/>
      <c r="AB18" s="1442"/>
      <c r="AC18" s="1442"/>
      <c r="AD18" s="1442"/>
      <c r="AE18" s="1442"/>
      <c r="AF18" s="1442"/>
      <c r="AG18" s="1442"/>
      <c r="AH18" s="1442"/>
      <c r="AI18" s="1442"/>
      <c r="AJ18" s="1442"/>
      <c r="AK18" s="1443"/>
    </row>
    <row r="19" spans="3:38" ht="15.25" customHeight="1" x14ac:dyDescent="0.3">
      <c r="C19" s="222" t="s">
        <v>208</v>
      </c>
      <c r="D19" s="1199" t="s">
        <v>209</v>
      </c>
      <c r="E19" s="1199"/>
      <c r="F19" s="1200"/>
      <c r="G19" s="1200"/>
      <c r="H19" s="1200"/>
      <c r="I19" s="1200"/>
      <c r="J19" s="1200"/>
      <c r="K19" s="1201"/>
      <c r="L19" s="1451" t="str">
        <f>IF(入力シート!M13&lt;&gt;"",項目マップ!C10,"")</f>
        <v/>
      </c>
      <c r="M19" s="1452"/>
      <c r="N19" s="1452"/>
      <c r="O19" s="1452"/>
      <c r="P19" s="1452"/>
      <c r="Q19" s="1452"/>
      <c r="R19" s="1452"/>
      <c r="S19" s="1452"/>
      <c r="T19" s="1452"/>
      <c r="U19" s="1452"/>
      <c r="V19" s="1452"/>
      <c r="W19" s="1452"/>
      <c r="X19" s="1452"/>
      <c r="Y19" s="1452"/>
      <c r="Z19" s="1452"/>
      <c r="AA19" s="1452"/>
      <c r="AB19" s="1452"/>
      <c r="AC19" s="1452"/>
      <c r="AD19" s="1452"/>
      <c r="AE19" s="1452"/>
      <c r="AF19" s="1452"/>
      <c r="AG19" s="1452"/>
      <c r="AH19" s="1452"/>
      <c r="AI19" s="1452"/>
      <c r="AJ19" s="1452"/>
      <c r="AK19" s="1453"/>
    </row>
    <row r="20" spans="3:38" ht="15.25" customHeight="1" x14ac:dyDescent="0.3">
      <c r="C20" s="209" t="s">
        <v>210</v>
      </c>
      <c r="D20" s="1112" t="s">
        <v>211</v>
      </c>
      <c r="E20" s="1112"/>
      <c r="F20" s="1112"/>
      <c r="G20" s="1112"/>
      <c r="H20" s="1112"/>
      <c r="I20" s="1112"/>
      <c r="J20" s="1112"/>
      <c r="K20" s="1112"/>
      <c r="L20" s="1113" t="str">
        <f>IF(入力シート!M13&lt;&gt;"",項目マップ!C11,"")</f>
        <v/>
      </c>
      <c r="M20" s="1114"/>
      <c r="N20" s="1114"/>
      <c r="O20" s="1114"/>
      <c r="P20" s="1114"/>
      <c r="Q20" s="1114"/>
      <c r="R20" s="1114"/>
      <c r="S20" s="1114"/>
      <c r="T20" s="1114"/>
      <c r="U20" s="1114"/>
      <c r="V20" s="1114"/>
      <c r="W20" s="1114"/>
      <c r="X20" s="1114"/>
      <c r="Y20" s="1114"/>
      <c r="Z20" s="1114"/>
      <c r="AA20" s="1114"/>
      <c r="AB20" s="1114"/>
      <c r="AC20" s="1114"/>
      <c r="AD20" s="1114"/>
      <c r="AE20" s="1114"/>
      <c r="AF20" s="1114"/>
      <c r="AG20" s="1114"/>
      <c r="AH20" s="1114"/>
      <c r="AI20" s="1114"/>
      <c r="AJ20" s="1114"/>
      <c r="AK20" s="1115"/>
    </row>
    <row r="21" spans="3:38" ht="15.25" customHeight="1" x14ac:dyDescent="0.3">
      <c r="C21" s="210"/>
      <c r="D21" s="211"/>
      <c r="E21" s="211"/>
      <c r="F21" s="211"/>
      <c r="G21" s="211"/>
      <c r="H21" s="211"/>
      <c r="I21" s="211"/>
      <c r="J21" s="1133" t="s">
        <v>212</v>
      </c>
      <c r="K21" s="1134"/>
      <c r="L21" s="1135" t="str">
        <f>IF(入力シート!M13&lt;&gt;"",項目マップ!C12,"")</f>
        <v/>
      </c>
      <c r="M21" s="1136"/>
      <c r="N21" s="1136"/>
      <c r="O21" s="1136"/>
      <c r="P21" s="1136"/>
      <c r="Q21" s="1136"/>
      <c r="R21" s="1136"/>
      <c r="S21" s="1136"/>
      <c r="T21" s="1136"/>
      <c r="U21" s="1136"/>
      <c r="V21" s="1136"/>
      <c r="W21" s="1136"/>
      <c r="X21" s="1136"/>
      <c r="Y21" s="1136"/>
      <c r="Z21" s="1136"/>
      <c r="AA21" s="1136"/>
      <c r="AB21" s="1136"/>
      <c r="AC21" s="1136"/>
      <c r="AD21" s="1136"/>
      <c r="AE21" s="1136"/>
      <c r="AF21" s="1136"/>
      <c r="AG21" s="1136"/>
      <c r="AH21" s="1136"/>
      <c r="AI21" s="1136"/>
      <c r="AJ21" s="1136"/>
      <c r="AK21" s="1137"/>
    </row>
    <row r="22" spans="3:38" ht="15.25" customHeight="1" x14ac:dyDescent="0.3">
      <c r="C22" s="212" t="s">
        <v>213</v>
      </c>
      <c r="D22" s="1138" t="s">
        <v>214</v>
      </c>
      <c r="E22" s="1138"/>
      <c r="F22" s="1139"/>
      <c r="G22" s="1139"/>
      <c r="H22" s="1139"/>
      <c r="I22" s="1139"/>
      <c r="J22" s="1139"/>
      <c r="K22" s="1140"/>
      <c r="L22" s="1445" t="str">
        <f>IF(入力シート!M13&lt;&gt;"",項目マップ!C13,"")</f>
        <v/>
      </c>
      <c r="M22" s="1446"/>
      <c r="N22" s="1446"/>
      <c r="O22" s="1446"/>
      <c r="P22" s="1446"/>
      <c r="Q22" s="1446"/>
      <c r="R22" s="1446"/>
      <c r="S22" s="1446"/>
      <c r="T22" s="1447"/>
      <c r="U22" s="1254" t="s">
        <v>292</v>
      </c>
      <c r="V22" s="1254"/>
      <c r="W22" s="1254"/>
      <c r="X22" s="1254"/>
      <c r="Y22" s="1254"/>
      <c r="Z22" s="1448"/>
      <c r="AA22" s="1449" t="str">
        <f>IF(入力シート!M13&lt;&gt;"",項目マップ!C14,"")</f>
        <v/>
      </c>
      <c r="AB22" s="1446"/>
      <c r="AC22" s="1446"/>
      <c r="AD22" s="1446"/>
      <c r="AE22" s="1446"/>
      <c r="AF22" s="1446"/>
      <c r="AG22" s="1446"/>
      <c r="AH22" s="1446"/>
      <c r="AI22" s="1446"/>
      <c r="AJ22" s="1446"/>
      <c r="AK22" s="1450"/>
    </row>
    <row r="23" spans="3:38" ht="15.25" customHeight="1" x14ac:dyDescent="0.3">
      <c r="C23" s="214" t="s">
        <v>215</v>
      </c>
      <c r="D23" s="1122" t="s">
        <v>218</v>
      </c>
      <c r="E23" s="1122"/>
      <c r="F23" s="1122"/>
      <c r="G23" s="1122"/>
      <c r="H23" s="1122"/>
      <c r="I23" s="1122"/>
      <c r="J23" s="1122"/>
      <c r="K23" s="1122"/>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4"/>
    </row>
    <row r="24" spans="3:38" ht="15.25" customHeight="1" x14ac:dyDescent="0.3">
      <c r="C24" s="215"/>
      <c r="D24" s="1125" t="s">
        <v>219</v>
      </c>
      <c r="E24" s="1126"/>
      <c r="F24" s="1126"/>
      <c r="G24" s="1126"/>
      <c r="H24" s="1126"/>
      <c r="I24" s="1126"/>
      <c r="J24" s="1126"/>
      <c r="K24" s="1127"/>
      <c r="L24" s="1128" t="str">
        <f>IF(入力シート!M13&lt;&gt;"",項目マップ!C15,"")</f>
        <v/>
      </c>
      <c r="M24" s="1129"/>
      <c r="N24" s="1129"/>
      <c r="O24" s="1129"/>
      <c r="P24" s="1129"/>
      <c r="Q24" s="1129"/>
      <c r="R24" s="1129"/>
      <c r="S24" s="1129"/>
      <c r="T24" s="1130"/>
      <c r="U24" s="1126" t="s">
        <v>235</v>
      </c>
      <c r="V24" s="1126"/>
      <c r="W24" s="1126"/>
      <c r="X24" s="1126"/>
      <c r="Y24" s="1126"/>
      <c r="Z24" s="1126"/>
      <c r="AA24" s="1127" t="str">
        <f>IF(入力シート!M13&lt;&gt;"",項目マップ!C16,"")</f>
        <v/>
      </c>
      <c r="AB24" s="1129"/>
      <c r="AC24" s="1129"/>
      <c r="AD24" s="1129"/>
      <c r="AE24" s="1129"/>
      <c r="AF24" s="1129"/>
      <c r="AG24" s="1129"/>
      <c r="AH24" s="1129"/>
      <c r="AI24" s="1129"/>
      <c r="AJ24" s="1129"/>
      <c r="AK24" s="1132"/>
    </row>
    <row r="25" spans="3:38" ht="15.25" customHeight="1" x14ac:dyDescent="0.3">
      <c r="C25" s="216"/>
      <c r="D25" s="1165" t="s">
        <v>221</v>
      </c>
      <c r="E25" s="1166"/>
      <c r="F25" s="1166"/>
      <c r="G25" s="1166"/>
      <c r="H25" s="1166"/>
      <c r="I25" s="1166"/>
      <c r="J25" s="1166"/>
      <c r="K25" s="1167"/>
      <c r="L25" s="1168" t="str">
        <f>IF(入力シート!M13&lt;&gt;"",項目マップ!C17,"")</f>
        <v/>
      </c>
      <c r="M25" s="1169"/>
      <c r="N25" s="1169"/>
      <c r="O25" s="1169"/>
      <c r="P25" s="1169"/>
      <c r="Q25" s="1169"/>
      <c r="R25" s="1169"/>
      <c r="S25" s="1169"/>
      <c r="T25" s="1169"/>
      <c r="U25" s="1169"/>
      <c r="V25" s="1169"/>
      <c r="W25" s="1169"/>
      <c r="X25" s="1169"/>
      <c r="Y25" s="1169"/>
      <c r="Z25" s="1169"/>
      <c r="AA25" s="1169"/>
      <c r="AB25" s="1169"/>
      <c r="AC25" s="1169"/>
      <c r="AD25" s="1169"/>
      <c r="AE25" s="1169"/>
      <c r="AF25" s="1169"/>
      <c r="AG25" s="1169"/>
      <c r="AH25" s="1169"/>
      <c r="AI25" s="1169"/>
      <c r="AJ25" s="1169"/>
      <c r="AK25" s="1170"/>
    </row>
    <row r="26" spans="3:38" ht="15.25" hidden="1" customHeight="1" x14ac:dyDescent="0.3">
      <c r="C26" s="217"/>
      <c r="D26" s="1171" t="s">
        <v>222</v>
      </c>
      <c r="E26" s="1171"/>
      <c r="F26" s="1171"/>
      <c r="G26" s="1171"/>
      <c r="H26" s="1171"/>
      <c r="I26" s="1171"/>
      <c r="J26" s="1171"/>
      <c r="K26" s="1171"/>
      <c r="L26" s="1171"/>
      <c r="M26" s="1171"/>
      <c r="N26" s="1171"/>
      <c r="O26" s="1171"/>
      <c r="P26" s="1171"/>
      <c r="Q26" s="1171"/>
      <c r="R26" s="1171"/>
      <c r="S26" s="1171"/>
      <c r="T26" s="1171"/>
      <c r="U26" s="1171"/>
      <c r="V26" s="1171"/>
      <c r="W26" s="1171"/>
      <c r="X26" s="1171"/>
      <c r="Y26" s="1171"/>
      <c r="Z26" s="1171"/>
      <c r="AA26" s="1171"/>
      <c r="AB26" s="1171"/>
      <c r="AC26" s="1171"/>
      <c r="AD26" s="1171"/>
      <c r="AE26" s="1171"/>
      <c r="AF26" s="1171"/>
      <c r="AG26" s="1171"/>
      <c r="AH26" s="1171"/>
      <c r="AI26" s="1171"/>
      <c r="AJ26" s="1171"/>
      <c r="AK26" s="1172"/>
    </row>
    <row r="27" spans="3:38" ht="15.25" hidden="1" customHeight="1" x14ac:dyDescent="0.3">
      <c r="C27" s="215"/>
      <c r="D27" s="1125" t="s">
        <v>223</v>
      </c>
      <c r="E27" s="1126"/>
      <c r="F27" s="1126"/>
      <c r="G27" s="1126"/>
      <c r="H27" s="1126"/>
      <c r="I27" s="1126"/>
      <c r="J27" s="1126"/>
      <c r="K27" s="1127"/>
      <c r="L27" s="1173" t="str">
        <f>IF(入力シート!M13&lt;&gt;"",項目マップ!C18,"")</f>
        <v/>
      </c>
      <c r="M27" s="1174"/>
      <c r="N27" s="1174"/>
      <c r="O27" s="1174"/>
      <c r="P27" s="1174"/>
      <c r="Q27" s="1174"/>
      <c r="R27" s="1174"/>
      <c r="S27" s="1174"/>
      <c r="T27" s="1174"/>
      <c r="U27" s="1174"/>
      <c r="V27" s="1174"/>
      <c r="W27" s="1174"/>
      <c r="X27" s="1174"/>
      <c r="Y27" s="1174"/>
      <c r="Z27" s="1174"/>
      <c r="AA27" s="1174"/>
      <c r="AB27" s="1174"/>
      <c r="AC27" s="1174"/>
      <c r="AD27" s="1174"/>
      <c r="AE27" s="1174"/>
      <c r="AF27" s="1174"/>
      <c r="AG27" s="1174"/>
      <c r="AH27" s="1174"/>
      <c r="AI27" s="1174"/>
      <c r="AJ27" s="1174"/>
      <c r="AK27" s="1175"/>
    </row>
    <row r="28" spans="3:38" ht="15.25" hidden="1" customHeight="1" x14ac:dyDescent="0.3">
      <c r="C28" s="215"/>
      <c r="D28" s="1161" t="s">
        <v>224</v>
      </c>
      <c r="E28" s="1145"/>
      <c r="F28" s="1145"/>
      <c r="G28" s="1145"/>
      <c r="H28" s="1145"/>
      <c r="I28" s="1145"/>
      <c r="J28" s="1145"/>
      <c r="K28" s="1146"/>
      <c r="L28" s="1147" t="str">
        <f>IF(入力シート!M13&lt;&gt;"",項目マップ!C19,"")</f>
        <v/>
      </c>
      <c r="M28" s="1148"/>
      <c r="N28" s="1148"/>
      <c r="O28" s="1148"/>
      <c r="P28" s="1148"/>
      <c r="Q28" s="1148"/>
      <c r="R28" s="1148"/>
      <c r="S28" s="1148"/>
      <c r="T28" s="1148"/>
      <c r="U28" s="1148"/>
      <c r="V28" s="1148"/>
      <c r="W28" s="1148"/>
      <c r="X28" s="1148"/>
      <c r="Y28" s="1148"/>
      <c r="Z28" s="1148"/>
      <c r="AA28" s="1148"/>
      <c r="AB28" s="1148"/>
      <c r="AC28" s="1148"/>
      <c r="AD28" s="1148"/>
      <c r="AE28" s="1148"/>
      <c r="AF28" s="1148"/>
      <c r="AG28" s="1148"/>
      <c r="AH28" s="1148"/>
      <c r="AI28" s="1148"/>
      <c r="AJ28" s="1148"/>
      <c r="AK28" s="1149"/>
    </row>
    <row r="29" spans="3:38" ht="15.25" hidden="1" customHeight="1" x14ac:dyDescent="0.3">
      <c r="C29" s="215"/>
      <c r="D29" s="1150" t="s">
        <v>225</v>
      </c>
      <c r="E29" s="1151"/>
      <c r="F29" s="1151"/>
      <c r="G29" s="1151"/>
      <c r="H29" s="1151"/>
      <c r="I29" s="1151"/>
      <c r="J29" s="1151"/>
      <c r="K29" s="1152"/>
      <c r="L29" s="1153" t="str">
        <f>IF(入力シート!M13&lt;&gt;"",項目マップ!C20,"")</f>
        <v/>
      </c>
      <c r="M29" s="1154"/>
      <c r="N29" s="1154"/>
      <c r="O29" s="1154"/>
      <c r="P29" s="1154"/>
      <c r="Q29" s="1154"/>
      <c r="R29" s="1154"/>
      <c r="S29" s="1154"/>
      <c r="T29" s="1154"/>
      <c r="U29" s="1154"/>
      <c r="V29" s="1154"/>
      <c r="W29" s="1154"/>
      <c r="X29" s="1154"/>
      <c r="Y29" s="1154"/>
      <c r="Z29" s="1154"/>
      <c r="AA29" s="1154"/>
      <c r="AB29" s="1154"/>
      <c r="AC29" s="1154"/>
      <c r="AD29" s="1154"/>
      <c r="AE29" s="1154"/>
      <c r="AF29" s="1154"/>
      <c r="AG29" s="1154"/>
      <c r="AH29" s="1154"/>
      <c r="AI29" s="1154"/>
      <c r="AJ29" s="1154"/>
      <c r="AK29" s="1155"/>
    </row>
    <row r="30" spans="3:38" ht="15.25" hidden="1" customHeight="1" x14ac:dyDescent="0.3">
      <c r="C30" s="215"/>
      <c r="D30" s="218"/>
      <c r="E30" s="219"/>
      <c r="F30" s="219"/>
      <c r="G30" s="219"/>
      <c r="H30" s="219"/>
      <c r="I30" s="219"/>
      <c r="J30" s="1156" t="s">
        <v>212</v>
      </c>
      <c r="K30" s="1157"/>
      <c r="L30" s="1158" t="str">
        <f>IF(入力シート!M13&lt;&gt;"",項目マップ!C21,"")</f>
        <v/>
      </c>
      <c r="M30" s="1159"/>
      <c r="N30" s="1159"/>
      <c r="O30" s="1159"/>
      <c r="P30" s="1159"/>
      <c r="Q30" s="1159"/>
      <c r="R30" s="1159"/>
      <c r="S30" s="1159"/>
      <c r="T30" s="1159"/>
      <c r="U30" s="1159"/>
      <c r="V30" s="1159"/>
      <c r="W30" s="1159"/>
      <c r="X30" s="1159"/>
      <c r="Y30" s="1159"/>
      <c r="Z30" s="1159"/>
      <c r="AA30" s="1159"/>
      <c r="AB30" s="1159"/>
      <c r="AC30" s="1159"/>
      <c r="AD30" s="1159"/>
      <c r="AE30" s="1159"/>
      <c r="AF30" s="1159"/>
      <c r="AG30" s="1159"/>
      <c r="AH30" s="1159"/>
      <c r="AI30" s="1159"/>
      <c r="AJ30" s="1159"/>
      <c r="AK30" s="1160"/>
    </row>
    <row r="31" spans="3:38" ht="15.25" hidden="1" customHeight="1" x14ac:dyDescent="0.3">
      <c r="C31" s="215"/>
      <c r="D31" s="1161" t="s">
        <v>226</v>
      </c>
      <c r="E31" s="1145"/>
      <c r="F31" s="1145"/>
      <c r="G31" s="1145"/>
      <c r="H31" s="1145"/>
      <c r="I31" s="1145"/>
      <c r="J31" s="1145"/>
      <c r="K31" s="1146"/>
      <c r="L31" s="1162" t="str">
        <f>IF(入力シート!M13&lt;&gt;"",項目マップ!C22,"")</f>
        <v/>
      </c>
      <c r="M31" s="1163"/>
      <c r="N31" s="1163"/>
      <c r="O31" s="1163"/>
      <c r="P31" s="1163"/>
      <c r="Q31" s="1163"/>
      <c r="R31" s="1163"/>
      <c r="S31" s="1163"/>
      <c r="T31" s="1163"/>
      <c r="U31" s="1163"/>
      <c r="V31" s="1163"/>
      <c r="W31" s="1163"/>
      <c r="X31" s="1163"/>
      <c r="Y31" s="1163"/>
      <c r="Z31" s="1163"/>
      <c r="AA31" s="1163"/>
      <c r="AB31" s="1163"/>
      <c r="AC31" s="1163"/>
      <c r="AD31" s="1163"/>
      <c r="AE31" s="1163"/>
      <c r="AF31" s="1163"/>
      <c r="AG31" s="1163"/>
      <c r="AH31" s="1163"/>
      <c r="AI31" s="1163"/>
      <c r="AJ31" s="1163"/>
      <c r="AK31" s="1164"/>
    </row>
    <row r="32" spans="3:38" ht="15.25" hidden="1" customHeight="1" x14ac:dyDescent="0.3">
      <c r="C32" s="215"/>
      <c r="D32" s="1161" t="s">
        <v>227</v>
      </c>
      <c r="E32" s="1145"/>
      <c r="F32" s="1145"/>
      <c r="G32" s="1145"/>
      <c r="H32" s="1145"/>
      <c r="I32" s="1145"/>
      <c r="J32" s="1145"/>
      <c r="K32" s="1146"/>
      <c r="L32" s="1187" t="str">
        <f>IF(入力シート!M13&lt;&gt;"",項目マップ!C23,"")</f>
        <v/>
      </c>
      <c r="M32" s="1145"/>
      <c r="N32" s="1145"/>
      <c r="O32" s="1145"/>
      <c r="P32" s="1145"/>
      <c r="Q32" s="1145"/>
      <c r="R32" s="1145"/>
      <c r="S32" s="1145"/>
      <c r="T32" s="1145"/>
      <c r="U32" s="1145"/>
      <c r="V32" s="1145"/>
      <c r="W32" s="1145"/>
      <c r="X32" s="1145"/>
      <c r="Y32" s="1145"/>
      <c r="Z32" s="1145"/>
      <c r="AA32" s="1145"/>
      <c r="AB32" s="1145"/>
      <c r="AC32" s="1145"/>
      <c r="AD32" s="1145"/>
      <c r="AE32" s="1145"/>
      <c r="AF32" s="1145"/>
      <c r="AG32" s="1145"/>
      <c r="AH32" s="1145"/>
      <c r="AI32" s="1145"/>
      <c r="AJ32" s="1145"/>
      <c r="AK32" s="1188"/>
    </row>
    <row r="33" spans="2:38" ht="15.25" hidden="1" customHeight="1" x14ac:dyDescent="0.3">
      <c r="C33" s="215"/>
      <c r="D33" s="1150" t="s">
        <v>228</v>
      </c>
      <c r="E33" s="1151"/>
      <c r="F33" s="1151"/>
      <c r="G33" s="1151"/>
      <c r="H33" s="1151"/>
      <c r="I33" s="1151"/>
      <c r="J33" s="1151"/>
      <c r="K33" s="1152"/>
      <c r="L33" s="1189" t="str">
        <f>IF(入力シート!M13&lt;&gt;"",項目マップ!C24,"")</f>
        <v/>
      </c>
      <c r="M33" s="1151"/>
      <c r="N33" s="1151"/>
      <c r="O33" s="1151"/>
      <c r="P33" s="1151"/>
      <c r="Q33" s="1151"/>
      <c r="R33" s="1151"/>
      <c r="S33" s="1151"/>
      <c r="T33" s="1151"/>
      <c r="U33" s="1151"/>
      <c r="V33" s="1151"/>
      <c r="W33" s="1151"/>
      <c r="X33" s="1151"/>
      <c r="Y33" s="1151"/>
      <c r="Z33" s="1151"/>
      <c r="AA33" s="1151"/>
      <c r="AB33" s="1151"/>
      <c r="AC33" s="1151"/>
      <c r="AD33" s="1151"/>
      <c r="AE33" s="1151"/>
      <c r="AF33" s="1151"/>
      <c r="AG33" s="1151"/>
      <c r="AH33" s="1151"/>
      <c r="AI33" s="1151"/>
      <c r="AJ33" s="1151"/>
      <c r="AK33" s="1190"/>
    </row>
    <row r="34" spans="2:38" ht="15.25" hidden="1" customHeight="1" x14ac:dyDescent="0.3">
      <c r="C34" s="220" t="s">
        <v>229</v>
      </c>
      <c r="D34" s="1191" t="s">
        <v>230</v>
      </c>
      <c r="E34" s="1191"/>
      <c r="F34" s="1192"/>
      <c r="G34" s="1192"/>
      <c r="H34" s="1192"/>
      <c r="I34" s="1192"/>
      <c r="J34" s="1192"/>
      <c r="K34" s="1193"/>
      <c r="L34" s="1194" t="str">
        <f>IF(入力シート!M13&lt;&gt;"",項目マップ!C25,"")</f>
        <v/>
      </c>
      <c r="M34" s="1195"/>
      <c r="N34" s="1195"/>
      <c r="O34" s="1195"/>
      <c r="P34" s="1195"/>
      <c r="Q34" s="1195"/>
      <c r="R34" s="1195"/>
      <c r="S34" s="1195"/>
      <c r="T34" s="1191"/>
      <c r="U34" s="1196" t="s">
        <v>36</v>
      </c>
      <c r="V34" s="1197"/>
      <c r="W34" s="1197"/>
      <c r="X34" s="1197"/>
      <c r="Y34" s="1197"/>
      <c r="Z34" s="1197"/>
      <c r="AA34" s="1197"/>
      <c r="AB34" s="1197"/>
      <c r="AC34" s="1197"/>
      <c r="AD34" s="1197"/>
      <c r="AE34" s="1197"/>
      <c r="AF34" s="1197"/>
      <c r="AG34" s="1197"/>
      <c r="AH34" s="1197"/>
      <c r="AI34" s="1197"/>
      <c r="AJ34" s="1197"/>
      <c r="AK34" s="1198"/>
    </row>
    <row r="35" spans="2:38" ht="15.25" customHeight="1" thickBot="1" x14ac:dyDescent="0.35">
      <c r="C35" s="205"/>
      <c r="D35" s="223"/>
      <c r="E35" s="223"/>
      <c r="F35" s="223"/>
      <c r="G35" s="223"/>
      <c r="H35" s="223"/>
      <c r="I35" s="223"/>
      <c r="J35" s="223"/>
      <c r="K35" s="223"/>
      <c r="L35" s="223"/>
      <c r="M35" s="223"/>
      <c r="N35" s="223"/>
      <c r="O35" s="223"/>
      <c r="P35" s="223"/>
      <c r="Q35" s="223"/>
      <c r="R35" s="223"/>
      <c r="S35" s="223"/>
      <c r="T35" s="223"/>
      <c r="U35" s="293"/>
      <c r="V35" s="294"/>
      <c r="W35" s="294"/>
      <c r="X35" s="294"/>
      <c r="Y35" s="294"/>
      <c r="Z35" s="294"/>
      <c r="AA35" s="294"/>
      <c r="AB35" s="294"/>
      <c r="AC35" s="294"/>
      <c r="AD35" s="294"/>
      <c r="AE35" s="294"/>
      <c r="AF35" s="294"/>
      <c r="AG35" s="294"/>
      <c r="AH35" s="294"/>
      <c r="AI35" s="294"/>
      <c r="AJ35" s="294"/>
      <c r="AK35" s="294"/>
    </row>
    <row r="36" spans="2:38" ht="15.25" customHeight="1" thickBot="1" x14ac:dyDescent="0.35">
      <c r="C36" s="1441" t="s">
        <v>293</v>
      </c>
      <c r="D36" s="1442"/>
      <c r="E36" s="1442"/>
      <c r="F36" s="1442"/>
      <c r="G36" s="1442"/>
      <c r="H36" s="1442"/>
      <c r="I36" s="1442"/>
      <c r="J36" s="1442"/>
      <c r="K36" s="1442"/>
      <c r="L36" s="1442"/>
      <c r="M36" s="1442"/>
      <c r="N36" s="1442"/>
      <c r="O36" s="1442"/>
      <c r="P36" s="1442"/>
      <c r="Q36" s="1442"/>
      <c r="R36" s="1442"/>
      <c r="S36" s="1442"/>
      <c r="T36" s="1442"/>
      <c r="U36" s="1442"/>
      <c r="V36" s="1442"/>
      <c r="W36" s="1442"/>
      <c r="X36" s="1442"/>
      <c r="Y36" s="1442"/>
      <c r="Z36" s="1442"/>
      <c r="AA36" s="1442"/>
      <c r="AB36" s="1442"/>
      <c r="AC36" s="1442"/>
      <c r="AD36" s="1442"/>
      <c r="AE36" s="1442"/>
      <c r="AF36" s="1442"/>
      <c r="AG36" s="1442"/>
      <c r="AH36" s="1442"/>
      <c r="AI36" s="1442"/>
      <c r="AJ36" s="1442"/>
      <c r="AK36" s="1443"/>
    </row>
    <row r="37" spans="2:38" ht="15.25" customHeight="1" x14ac:dyDescent="0.3">
      <c r="C37" s="222" t="s">
        <v>208</v>
      </c>
      <c r="D37" s="1199" t="s">
        <v>209</v>
      </c>
      <c r="E37" s="1199"/>
      <c r="F37" s="1200"/>
      <c r="G37" s="1200"/>
      <c r="H37" s="1200"/>
      <c r="I37" s="1200"/>
      <c r="J37" s="1200"/>
      <c r="K37" s="1201"/>
      <c r="L37" s="1184" t="str">
        <f>IF(入力シート!M13&lt;&gt;"",IF(入力シート!M13&lt;&gt;"",項目マップ!C27,""),"")</f>
        <v/>
      </c>
      <c r="M37" s="1185"/>
      <c r="N37" s="1185"/>
      <c r="O37" s="1185"/>
      <c r="P37" s="1185"/>
      <c r="Q37" s="1185"/>
      <c r="R37" s="1185"/>
      <c r="S37" s="1185"/>
      <c r="T37" s="1185"/>
      <c r="U37" s="1185"/>
      <c r="V37" s="1185"/>
      <c r="W37" s="1185"/>
      <c r="X37" s="1185"/>
      <c r="Y37" s="1185"/>
      <c r="Z37" s="1185"/>
      <c r="AA37" s="1185"/>
      <c r="AB37" s="1185"/>
      <c r="AC37" s="1185"/>
      <c r="AD37" s="1185"/>
      <c r="AE37" s="1185"/>
      <c r="AF37" s="1185"/>
      <c r="AG37" s="1185"/>
      <c r="AH37" s="1185"/>
      <c r="AI37" s="1185"/>
      <c r="AJ37" s="1185"/>
      <c r="AK37" s="1186"/>
    </row>
    <row r="38" spans="2:38" ht="15.25" customHeight="1" x14ac:dyDescent="0.3">
      <c r="C38" s="209" t="s">
        <v>210</v>
      </c>
      <c r="D38" s="1112" t="s">
        <v>211</v>
      </c>
      <c r="E38" s="1112"/>
      <c r="F38" s="1112"/>
      <c r="G38" s="1112"/>
      <c r="H38" s="1112"/>
      <c r="I38" s="1112"/>
      <c r="J38" s="1112"/>
      <c r="K38" s="1112"/>
      <c r="L38" s="1184" t="str">
        <f>IF(入力シート!M13&lt;&gt;"",IF(入力シート!M13&lt;&gt;"",項目マップ!C28,""),"")</f>
        <v/>
      </c>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6"/>
    </row>
    <row r="39" spans="2:38" ht="15.25" customHeight="1" x14ac:dyDescent="0.3">
      <c r="C39" s="210"/>
      <c r="D39" s="211"/>
      <c r="E39" s="211"/>
      <c r="F39" s="211"/>
      <c r="G39" s="211"/>
      <c r="H39" s="211"/>
      <c r="I39" s="211"/>
      <c r="J39" s="1133" t="s">
        <v>212</v>
      </c>
      <c r="K39" s="1134"/>
      <c r="L39" s="1184" t="str">
        <f>IF(入力シート!M13&lt;&gt;"",IF(入力シート!M13&lt;&gt;"",項目マップ!C29,""),"")</f>
        <v/>
      </c>
      <c r="M39" s="1185"/>
      <c r="N39" s="1185"/>
      <c r="O39" s="1185"/>
      <c r="P39" s="1185"/>
      <c r="Q39" s="1185"/>
      <c r="R39" s="1185"/>
      <c r="S39" s="1185"/>
      <c r="T39" s="1185"/>
      <c r="U39" s="1185"/>
      <c r="V39" s="1185"/>
      <c r="W39" s="1185"/>
      <c r="X39" s="1185"/>
      <c r="Y39" s="1185"/>
      <c r="Z39" s="1185"/>
      <c r="AA39" s="1185"/>
      <c r="AB39" s="1185"/>
      <c r="AC39" s="1185"/>
      <c r="AD39" s="1185"/>
      <c r="AE39" s="1185"/>
      <c r="AF39" s="1185"/>
      <c r="AG39" s="1185"/>
      <c r="AH39" s="1185"/>
      <c r="AI39" s="1185"/>
      <c r="AJ39" s="1185"/>
      <c r="AK39" s="1186"/>
    </row>
    <row r="40" spans="2:38" ht="15.25" customHeight="1" x14ac:dyDescent="0.3">
      <c r="C40" s="212" t="s">
        <v>213</v>
      </c>
      <c r="D40" s="1138" t="s">
        <v>214</v>
      </c>
      <c r="E40" s="1138"/>
      <c r="F40" s="1139"/>
      <c r="G40" s="1139"/>
      <c r="H40" s="1139"/>
      <c r="I40" s="1139"/>
      <c r="J40" s="1139"/>
      <c r="K40" s="1140"/>
      <c r="L40" s="1445" t="str">
        <f>IF(入力シート!M13&lt;&gt;"",IF(入力シート!M13&lt;&gt;"",項目マップ!C30,""),"")</f>
        <v/>
      </c>
      <c r="M40" s="1446"/>
      <c r="N40" s="1446"/>
      <c r="O40" s="1446"/>
      <c r="P40" s="1446"/>
      <c r="Q40" s="1446"/>
      <c r="R40" s="1446"/>
      <c r="S40" s="1446"/>
      <c r="T40" s="1447"/>
      <c r="U40" s="1454" t="s">
        <v>292</v>
      </c>
      <c r="V40" s="1254"/>
      <c r="W40" s="1254"/>
      <c r="X40" s="1254"/>
      <c r="Y40" s="1254"/>
      <c r="Z40" s="1448"/>
      <c r="AA40" s="1449" t="str">
        <f>IF(入力シート!M13&lt;&gt;"",IF(入力シート!M13&lt;&gt;"",項目マップ!C31,""),"")</f>
        <v/>
      </c>
      <c r="AB40" s="1446"/>
      <c r="AC40" s="1446"/>
      <c r="AD40" s="1446"/>
      <c r="AE40" s="1446"/>
      <c r="AF40" s="1446"/>
      <c r="AG40" s="1446"/>
      <c r="AH40" s="1446"/>
      <c r="AI40" s="1446"/>
      <c r="AJ40" s="1446"/>
      <c r="AK40" s="1450"/>
    </row>
    <row r="41" spans="2:38" ht="15.25" customHeight="1" x14ac:dyDescent="0.3">
      <c r="C41" s="214" t="s">
        <v>215</v>
      </c>
      <c r="D41" s="1122" t="s">
        <v>218</v>
      </c>
      <c r="E41" s="1122"/>
      <c r="F41" s="1122"/>
      <c r="G41" s="1122"/>
      <c r="H41" s="1122"/>
      <c r="I41" s="1122"/>
      <c r="J41" s="1122"/>
      <c r="K41" s="1122"/>
      <c r="L41" s="1455"/>
      <c r="M41" s="1455"/>
      <c r="N41" s="1455"/>
      <c r="O41" s="1455"/>
      <c r="P41" s="1455"/>
      <c r="Q41" s="1455"/>
      <c r="R41" s="1455"/>
      <c r="S41" s="1455"/>
      <c r="T41" s="1455"/>
      <c r="U41" s="1455"/>
      <c r="V41" s="1455"/>
      <c r="W41" s="1455"/>
      <c r="X41" s="1455"/>
      <c r="Y41" s="1455"/>
      <c r="Z41" s="1455"/>
      <c r="AA41" s="1455"/>
      <c r="AB41" s="1455"/>
      <c r="AC41" s="1455"/>
      <c r="AD41" s="1455"/>
      <c r="AE41" s="1455"/>
      <c r="AF41" s="1455"/>
      <c r="AG41" s="1455"/>
      <c r="AH41" s="1455"/>
      <c r="AI41" s="1455"/>
      <c r="AJ41" s="1455"/>
      <c r="AK41" s="1456"/>
    </row>
    <row r="42" spans="2:38" ht="15.25" customHeight="1" x14ac:dyDescent="0.3">
      <c r="C42" s="215"/>
      <c r="D42" s="1125" t="s">
        <v>219</v>
      </c>
      <c r="E42" s="1126"/>
      <c r="F42" s="1126"/>
      <c r="G42" s="1126"/>
      <c r="H42" s="1126"/>
      <c r="I42" s="1126"/>
      <c r="J42" s="1126"/>
      <c r="K42" s="1127"/>
      <c r="L42" s="1128" t="str">
        <f>IF(入力シート!M13&lt;&gt;"",IF(入力シート!M13&lt;&gt;"",項目マップ!C32,""),"")</f>
        <v/>
      </c>
      <c r="M42" s="1129"/>
      <c r="N42" s="1129"/>
      <c r="O42" s="1129"/>
      <c r="P42" s="1129"/>
      <c r="Q42" s="1129"/>
      <c r="R42" s="1129"/>
      <c r="S42" s="1129"/>
      <c r="T42" s="1130"/>
      <c r="U42" s="1127" t="s">
        <v>235</v>
      </c>
      <c r="V42" s="1129"/>
      <c r="W42" s="1129"/>
      <c r="X42" s="1129"/>
      <c r="Y42" s="1129"/>
      <c r="Z42" s="1130"/>
      <c r="AA42" s="1127" t="str">
        <f>IF(入力シート!M13&lt;&gt;"",IF(入力シート!M13&lt;&gt;"",項目マップ!C33,""),"")</f>
        <v/>
      </c>
      <c r="AB42" s="1129"/>
      <c r="AC42" s="1129"/>
      <c r="AD42" s="1129"/>
      <c r="AE42" s="1129"/>
      <c r="AF42" s="1129"/>
      <c r="AG42" s="1129"/>
      <c r="AH42" s="1129"/>
      <c r="AI42" s="1129"/>
      <c r="AJ42" s="1129"/>
      <c r="AK42" s="1132"/>
    </row>
    <row r="43" spans="2:38" ht="16.5" customHeight="1" x14ac:dyDescent="0.3">
      <c r="C43" s="216"/>
      <c r="D43" s="1165" t="s">
        <v>221</v>
      </c>
      <c r="E43" s="1166"/>
      <c r="F43" s="1166"/>
      <c r="G43" s="1166"/>
      <c r="H43" s="1166"/>
      <c r="I43" s="1166"/>
      <c r="J43" s="1166"/>
      <c r="K43" s="1167"/>
      <c r="L43" s="1460" t="str">
        <f>IF(入力シート!M13&lt;&gt;"",IF(入力シート!M13&lt;&gt;"",項目マップ!C34,""),"")</f>
        <v/>
      </c>
      <c r="M43" s="1461"/>
      <c r="N43" s="1461"/>
      <c r="O43" s="1461"/>
      <c r="P43" s="1461"/>
      <c r="Q43" s="1461"/>
      <c r="R43" s="1461"/>
      <c r="S43" s="1461"/>
      <c r="T43" s="1461"/>
      <c r="U43" s="1461"/>
      <c r="V43" s="1461"/>
      <c r="W43" s="1461"/>
      <c r="X43" s="1461"/>
      <c r="Y43" s="1461"/>
      <c r="Z43" s="1461"/>
      <c r="AA43" s="1461"/>
      <c r="AB43" s="1461"/>
      <c r="AC43" s="1461"/>
      <c r="AD43" s="1461"/>
      <c r="AE43" s="1461"/>
      <c r="AF43" s="1461"/>
      <c r="AG43" s="1461"/>
      <c r="AH43" s="1461"/>
      <c r="AI43" s="1461"/>
      <c r="AJ43" s="1461"/>
      <c r="AK43" s="1462"/>
    </row>
    <row r="44" spans="2:38" ht="15.25" customHeight="1" x14ac:dyDescent="0.3">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row>
    <row r="45" spans="2:38" ht="16" customHeight="1" x14ac:dyDescent="0.3">
      <c r="B45" s="1457" t="s">
        <v>294</v>
      </c>
      <c r="C45" s="1457"/>
      <c r="D45" s="1457"/>
      <c r="E45" s="1457"/>
      <c r="F45" s="1457"/>
      <c r="G45" s="1457"/>
      <c r="H45" s="1457"/>
      <c r="I45" s="1457"/>
      <c r="J45" s="1457"/>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457"/>
      <c r="AJ45" s="1457"/>
      <c r="AK45" s="1457"/>
      <c r="AL45" s="1457"/>
    </row>
    <row r="46" spans="2:38" ht="15.25" customHeight="1" x14ac:dyDescent="0.3">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row>
    <row r="47" spans="2:38" ht="15.25" customHeight="1" x14ac:dyDescent="0.3">
      <c r="C47" s="1458" t="s">
        <v>295</v>
      </c>
      <c r="D47" s="1458"/>
      <c r="E47" s="1458"/>
      <c r="F47" s="1458"/>
      <c r="G47" s="1458"/>
      <c r="H47" s="1458"/>
      <c r="I47" s="1458"/>
      <c r="J47" s="1458"/>
      <c r="K47" s="1458"/>
      <c r="L47" s="1458"/>
      <c r="M47" s="1458" t="s">
        <v>167</v>
      </c>
      <c r="N47" s="1458"/>
      <c r="O47" s="1458"/>
      <c r="P47" s="1458"/>
      <c r="Q47" s="1458"/>
      <c r="R47" s="1458"/>
      <c r="S47" s="1458"/>
      <c r="T47" s="1458"/>
      <c r="U47" s="1458"/>
      <c r="V47" s="1458"/>
      <c r="W47" s="1458"/>
      <c r="X47" s="1458"/>
      <c r="Y47" s="1458"/>
      <c r="Z47" s="1458" t="s">
        <v>168</v>
      </c>
      <c r="AA47" s="1458"/>
      <c r="AB47" s="1458"/>
      <c r="AC47" s="1458"/>
      <c r="AD47" s="1458"/>
      <c r="AE47" s="1458"/>
      <c r="AF47" s="1458"/>
      <c r="AG47" s="1458"/>
      <c r="AH47" s="1458"/>
      <c r="AI47" s="1458"/>
      <c r="AJ47" s="1458"/>
      <c r="AK47" s="1458"/>
    </row>
    <row r="48" spans="2:38" ht="15.25" customHeight="1" x14ac:dyDescent="0.3">
      <c r="C48" s="1459" t="str">
        <f>IF(入力シート!M13&lt;&gt;"",IF(入力シート!E219&lt;&gt;"",入力シート!E219,""),"")</f>
        <v/>
      </c>
      <c r="D48" s="1459"/>
      <c r="E48" s="1459"/>
      <c r="F48" s="1459"/>
      <c r="G48" s="1459"/>
      <c r="H48" s="1459"/>
      <c r="I48" s="1459"/>
      <c r="J48" s="1459"/>
      <c r="K48" s="1459"/>
      <c r="L48" s="1459"/>
      <c r="M48" s="1459" t="str">
        <f>IF(入力シート!M13&lt;&gt;"",IF(入力シート!P219&lt;&gt;"",入力シート!P219,""),"")</f>
        <v/>
      </c>
      <c r="N48" s="1459"/>
      <c r="O48" s="1459"/>
      <c r="P48" s="1459"/>
      <c r="Q48" s="1459"/>
      <c r="R48" s="1459"/>
      <c r="S48" s="1459"/>
      <c r="T48" s="1459"/>
      <c r="U48" s="1459"/>
      <c r="V48" s="1459"/>
      <c r="W48" s="1459"/>
      <c r="X48" s="1459"/>
      <c r="Y48" s="1459"/>
      <c r="Z48" s="1459" t="str">
        <f>IF(入力シート!M13&lt;&gt;"",IF(入力シート!AE219&lt;&gt;"",入力シート!AE219,""),"")</f>
        <v/>
      </c>
      <c r="AA48" s="1459"/>
      <c r="AB48" s="1459"/>
      <c r="AC48" s="1459"/>
      <c r="AD48" s="1459"/>
      <c r="AE48" s="1459"/>
      <c r="AF48" s="1459"/>
      <c r="AG48" s="1459"/>
      <c r="AH48" s="1459"/>
      <c r="AI48" s="1459"/>
      <c r="AJ48" s="1459"/>
      <c r="AK48" s="1459"/>
    </row>
    <row r="49" spans="3:37" ht="15.25" customHeight="1" x14ac:dyDescent="0.3">
      <c r="C49" s="1470" t="str">
        <f>IF(入力シート!M13&lt;&gt;"",IF(入力シート!E220&lt;&gt;"",入力シート!E220,""),"")</f>
        <v/>
      </c>
      <c r="D49" s="1470"/>
      <c r="E49" s="1470"/>
      <c r="F49" s="1470"/>
      <c r="G49" s="1470"/>
      <c r="H49" s="1470"/>
      <c r="I49" s="1470"/>
      <c r="J49" s="1470"/>
      <c r="K49" s="1470"/>
      <c r="L49" s="1470"/>
      <c r="M49" s="1470" t="str">
        <f>IF(入力シート!M13&lt;&gt;"",IF(入力シート!P220&lt;&gt;"",入力シート!P220,""),"")</f>
        <v/>
      </c>
      <c r="N49" s="1470"/>
      <c r="O49" s="1470"/>
      <c r="P49" s="1470"/>
      <c r="Q49" s="1470"/>
      <c r="R49" s="1470"/>
      <c r="S49" s="1470"/>
      <c r="T49" s="1470"/>
      <c r="U49" s="1470"/>
      <c r="V49" s="1470"/>
      <c r="W49" s="1470"/>
      <c r="X49" s="1470"/>
      <c r="Y49" s="1470"/>
      <c r="Z49" s="1470" t="str">
        <f>IF(入力シート!M13&lt;&gt;"",IF(入力シート!AE220&lt;&gt;"",入力シート!AE220,""),"")</f>
        <v/>
      </c>
      <c r="AA49" s="1470"/>
      <c r="AB49" s="1470"/>
      <c r="AC49" s="1470"/>
      <c r="AD49" s="1470"/>
      <c r="AE49" s="1470"/>
      <c r="AF49" s="1470"/>
      <c r="AG49" s="1470"/>
      <c r="AH49" s="1470"/>
      <c r="AI49" s="1470"/>
      <c r="AJ49" s="1470"/>
      <c r="AK49" s="1470"/>
    </row>
    <row r="50" spans="3:37" ht="15.25" customHeight="1" x14ac:dyDescent="0.3">
      <c r="C50" s="1470" t="str">
        <f>IF(入力シート!M13&lt;&gt;"",IF(入力シート!E221&lt;&gt;"",入力シート!E221,""),"")</f>
        <v/>
      </c>
      <c r="D50" s="1470"/>
      <c r="E50" s="1470"/>
      <c r="F50" s="1470"/>
      <c r="G50" s="1470"/>
      <c r="H50" s="1470"/>
      <c r="I50" s="1470"/>
      <c r="J50" s="1470"/>
      <c r="K50" s="1470"/>
      <c r="L50" s="1470"/>
      <c r="M50" s="1470" t="str">
        <f>IF(入力シート!M13&lt;&gt;"",IF(入力シート!P221&lt;&gt;"",入力シート!P221,""),"")</f>
        <v/>
      </c>
      <c r="N50" s="1470"/>
      <c r="O50" s="1470"/>
      <c r="P50" s="1470"/>
      <c r="Q50" s="1470"/>
      <c r="R50" s="1470"/>
      <c r="S50" s="1470"/>
      <c r="T50" s="1470"/>
      <c r="U50" s="1470"/>
      <c r="V50" s="1470"/>
      <c r="W50" s="1470"/>
      <c r="X50" s="1470"/>
      <c r="Y50" s="1470"/>
      <c r="Z50" s="1470" t="str">
        <f>IF(入力シート!M13&lt;&gt;"",IF(入力シート!AE221&lt;&gt;"",入力シート!AE221,""),"")</f>
        <v/>
      </c>
      <c r="AA50" s="1470"/>
      <c r="AB50" s="1470"/>
      <c r="AC50" s="1470"/>
      <c r="AD50" s="1470"/>
      <c r="AE50" s="1470"/>
      <c r="AF50" s="1470"/>
      <c r="AG50" s="1470"/>
      <c r="AH50" s="1470"/>
      <c r="AI50" s="1470"/>
      <c r="AJ50" s="1470"/>
      <c r="AK50" s="1470"/>
    </row>
    <row r="51" spans="3:37" ht="15.25" customHeight="1" x14ac:dyDescent="0.3">
      <c r="C51" s="1463" t="str">
        <f>IF(入力シート!M13&lt;&gt;"",IF(入力シート!E222&lt;&gt;"",入力シート!E222,""),"")</f>
        <v/>
      </c>
      <c r="D51" s="1463"/>
      <c r="E51" s="1463"/>
      <c r="F51" s="1463"/>
      <c r="G51" s="1463"/>
      <c r="H51" s="1463"/>
      <c r="I51" s="1463"/>
      <c r="J51" s="1463"/>
      <c r="K51" s="1463"/>
      <c r="L51" s="1463"/>
      <c r="M51" s="1463" t="str">
        <f>IF(入力シート!M13&lt;&gt;"",IF(入力シート!P222&lt;&gt;"",入力シート!P222,""),"")</f>
        <v/>
      </c>
      <c r="N51" s="1463"/>
      <c r="O51" s="1463"/>
      <c r="P51" s="1463"/>
      <c r="Q51" s="1463"/>
      <c r="R51" s="1463"/>
      <c r="S51" s="1463"/>
      <c r="T51" s="1463"/>
      <c r="U51" s="1463"/>
      <c r="V51" s="1463"/>
      <c r="W51" s="1463"/>
      <c r="X51" s="1463"/>
      <c r="Y51" s="1463"/>
      <c r="Z51" s="1463" t="str">
        <f>IF(入力シート!M13&lt;&gt;"",IF(入力シート!AE222&lt;&gt;"",入力シート!AE222,""),"")</f>
        <v/>
      </c>
      <c r="AA51" s="1463"/>
      <c r="AB51" s="1463"/>
      <c r="AC51" s="1463"/>
      <c r="AD51" s="1463"/>
      <c r="AE51" s="1463"/>
      <c r="AF51" s="1463"/>
      <c r="AG51" s="1463"/>
      <c r="AH51" s="1463"/>
      <c r="AI51" s="1463"/>
      <c r="AJ51" s="1463"/>
      <c r="AK51" s="1463"/>
    </row>
    <row r="52" spans="3:37" ht="15.25" customHeight="1" x14ac:dyDescent="0.3">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row>
    <row r="53" spans="3:37" ht="15.25" customHeight="1" x14ac:dyDescent="0.3">
      <c r="C53" s="242" t="s">
        <v>296</v>
      </c>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row>
    <row r="54" spans="3:37" ht="15.25" customHeight="1" x14ac:dyDescent="0.3">
      <c r="C54" s="1464" t="str">
        <f>IF(入力シート!M13&lt;&gt;"",IF(入力シート!E225&lt;&gt;"",入力シート!E225,""),"")</f>
        <v/>
      </c>
      <c r="D54" s="1465"/>
      <c r="E54" s="1465"/>
      <c r="F54" s="1465"/>
      <c r="G54" s="1465"/>
      <c r="H54" s="1465"/>
      <c r="I54" s="1465"/>
      <c r="J54" s="1465"/>
      <c r="K54" s="1465"/>
      <c r="L54" s="1465"/>
      <c r="M54" s="1465"/>
      <c r="N54" s="1465"/>
      <c r="O54" s="1465"/>
      <c r="P54" s="1465"/>
      <c r="Q54" s="1465"/>
      <c r="R54" s="1465"/>
      <c r="S54" s="1465"/>
      <c r="T54" s="1465"/>
      <c r="U54" s="1465"/>
      <c r="V54" s="1465"/>
      <c r="W54" s="1465"/>
      <c r="X54" s="1465"/>
      <c r="Y54" s="1465"/>
      <c r="Z54" s="1465"/>
      <c r="AA54" s="1465"/>
      <c r="AB54" s="1465"/>
      <c r="AC54" s="1465"/>
      <c r="AD54" s="1465"/>
      <c r="AE54" s="1465"/>
      <c r="AF54" s="1465"/>
      <c r="AG54" s="1465"/>
      <c r="AH54" s="1465"/>
      <c r="AI54" s="1465"/>
      <c r="AJ54" s="1465"/>
      <c r="AK54" s="1466"/>
    </row>
    <row r="55" spans="3:37" ht="15.25" customHeight="1" x14ac:dyDescent="0.3">
      <c r="C55" s="1211"/>
      <c r="D55" s="1212"/>
      <c r="E55" s="1212"/>
      <c r="F55" s="1212"/>
      <c r="G55" s="1212"/>
      <c r="H55" s="1212"/>
      <c r="I55" s="1212"/>
      <c r="J55" s="1212"/>
      <c r="K55" s="1212"/>
      <c r="L55" s="1212"/>
      <c r="M55" s="1212"/>
      <c r="N55" s="1212"/>
      <c r="O55" s="1212"/>
      <c r="P55" s="1212"/>
      <c r="Q55" s="1212"/>
      <c r="R55" s="1212"/>
      <c r="S55" s="1212"/>
      <c r="T55" s="1212"/>
      <c r="U55" s="1212"/>
      <c r="V55" s="1212"/>
      <c r="W55" s="1212"/>
      <c r="X55" s="1212"/>
      <c r="Y55" s="1212"/>
      <c r="Z55" s="1212"/>
      <c r="AA55" s="1212"/>
      <c r="AB55" s="1212"/>
      <c r="AC55" s="1212"/>
      <c r="AD55" s="1212"/>
      <c r="AE55" s="1212"/>
      <c r="AF55" s="1212"/>
      <c r="AG55" s="1212"/>
      <c r="AH55" s="1212"/>
      <c r="AI55" s="1212"/>
      <c r="AJ55" s="1212"/>
      <c r="AK55" s="1213"/>
    </row>
    <row r="56" spans="3:37" ht="15.25" customHeight="1" x14ac:dyDescent="0.3">
      <c r="C56" s="1211"/>
      <c r="D56" s="1212"/>
      <c r="E56" s="1212"/>
      <c r="F56" s="1212"/>
      <c r="G56" s="1212"/>
      <c r="H56" s="1212"/>
      <c r="I56" s="1212"/>
      <c r="J56" s="1212"/>
      <c r="K56" s="1212"/>
      <c r="L56" s="1212"/>
      <c r="M56" s="1212"/>
      <c r="N56" s="1212"/>
      <c r="O56" s="1212"/>
      <c r="P56" s="1212"/>
      <c r="Q56" s="1212"/>
      <c r="R56" s="1212"/>
      <c r="S56" s="1212"/>
      <c r="T56" s="1212"/>
      <c r="U56" s="1212"/>
      <c r="V56" s="1212"/>
      <c r="W56" s="1212"/>
      <c r="X56" s="1212"/>
      <c r="Y56" s="1212"/>
      <c r="Z56" s="1212"/>
      <c r="AA56" s="1212"/>
      <c r="AB56" s="1212"/>
      <c r="AC56" s="1212"/>
      <c r="AD56" s="1212"/>
      <c r="AE56" s="1212"/>
      <c r="AF56" s="1212"/>
      <c r="AG56" s="1212"/>
      <c r="AH56" s="1212"/>
      <c r="AI56" s="1212"/>
      <c r="AJ56" s="1212"/>
      <c r="AK56" s="1213"/>
    </row>
    <row r="57" spans="3:37" ht="15.25" customHeight="1" x14ac:dyDescent="0.3">
      <c r="C57" s="1211"/>
      <c r="D57" s="1212"/>
      <c r="E57" s="1212"/>
      <c r="F57" s="1212"/>
      <c r="G57" s="1212"/>
      <c r="H57" s="1212"/>
      <c r="I57" s="1212"/>
      <c r="J57" s="1212"/>
      <c r="K57" s="1212"/>
      <c r="L57" s="1212"/>
      <c r="M57" s="1212"/>
      <c r="N57" s="1212"/>
      <c r="O57" s="1212"/>
      <c r="P57" s="1212"/>
      <c r="Q57" s="1212"/>
      <c r="R57" s="1212"/>
      <c r="S57" s="1212"/>
      <c r="T57" s="1212"/>
      <c r="U57" s="1212"/>
      <c r="V57" s="1212"/>
      <c r="W57" s="1212"/>
      <c r="X57" s="1212"/>
      <c r="Y57" s="1212"/>
      <c r="Z57" s="1212"/>
      <c r="AA57" s="1212"/>
      <c r="AB57" s="1212"/>
      <c r="AC57" s="1212"/>
      <c r="AD57" s="1212"/>
      <c r="AE57" s="1212"/>
      <c r="AF57" s="1212"/>
      <c r="AG57" s="1212"/>
      <c r="AH57" s="1212"/>
      <c r="AI57" s="1212"/>
      <c r="AJ57" s="1212"/>
      <c r="AK57" s="1213"/>
    </row>
    <row r="58" spans="3:37" ht="15.25" customHeight="1" x14ac:dyDescent="0.3">
      <c r="C58" s="1211"/>
      <c r="D58" s="1212"/>
      <c r="E58" s="1212"/>
      <c r="F58" s="1212"/>
      <c r="G58" s="1212"/>
      <c r="H58" s="1212"/>
      <c r="I58" s="1212"/>
      <c r="J58" s="1212"/>
      <c r="K58" s="1212"/>
      <c r="L58" s="1212"/>
      <c r="M58" s="1212"/>
      <c r="N58" s="1212"/>
      <c r="O58" s="1212"/>
      <c r="P58" s="1212"/>
      <c r="Q58" s="1212"/>
      <c r="R58" s="1212"/>
      <c r="S58" s="1212"/>
      <c r="T58" s="1212"/>
      <c r="U58" s="1212"/>
      <c r="V58" s="1212"/>
      <c r="W58" s="1212"/>
      <c r="X58" s="1212"/>
      <c r="Y58" s="1212"/>
      <c r="Z58" s="1212"/>
      <c r="AA58" s="1212"/>
      <c r="AB58" s="1212"/>
      <c r="AC58" s="1212"/>
      <c r="AD58" s="1212"/>
      <c r="AE58" s="1212"/>
      <c r="AF58" s="1212"/>
      <c r="AG58" s="1212"/>
      <c r="AH58" s="1212"/>
      <c r="AI58" s="1212"/>
      <c r="AJ58" s="1212"/>
      <c r="AK58" s="1213"/>
    </row>
    <row r="59" spans="3:37" ht="15.25" customHeight="1" x14ac:dyDescent="0.3">
      <c r="C59" s="1211"/>
      <c r="D59" s="1212"/>
      <c r="E59" s="1212"/>
      <c r="F59" s="1212"/>
      <c r="G59" s="1212"/>
      <c r="H59" s="1212"/>
      <c r="I59" s="1212"/>
      <c r="J59" s="1212"/>
      <c r="K59" s="1212"/>
      <c r="L59" s="1212"/>
      <c r="M59" s="1212"/>
      <c r="N59" s="1212"/>
      <c r="O59" s="1212"/>
      <c r="P59" s="1212"/>
      <c r="Q59" s="1212"/>
      <c r="R59" s="1212"/>
      <c r="S59" s="1212"/>
      <c r="T59" s="1212"/>
      <c r="U59" s="1212"/>
      <c r="V59" s="1212"/>
      <c r="W59" s="1212"/>
      <c r="X59" s="1212"/>
      <c r="Y59" s="1212"/>
      <c r="Z59" s="1212"/>
      <c r="AA59" s="1212"/>
      <c r="AB59" s="1212"/>
      <c r="AC59" s="1212"/>
      <c r="AD59" s="1212"/>
      <c r="AE59" s="1212"/>
      <c r="AF59" s="1212"/>
      <c r="AG59" s="1212"/>
      <c r="AH59" s="1212"/>
      <c r="AI59" s="1212"/>
      <c r="AJ59" s="1212"/>
      <c r="AK59" s="1213"/>
    </row>
    <row r="60" spans="3:37" ht="15.25" customHeight="1" x14ac:dyDescent="0.3">
      <c r="C60" s="1211"/>
      <c r="D60" s="1212"/>
      <c r="E60" s="1212"/>
      <c r="F60" s="1212"/>
      <c r="G60" s="1212"/>
      <c r="H60" s="1212"/>
      <c r="I60" s="1212"/>
      <c r="J60" s="1212"/>
      <c r="K60" s="1212"/>
      <c r="L60" s="1212"/>
      <c r="M60" s="1212"/>
      <c r="N60" s="1212"/>
      <c r="O60" s="1212"/>
      <c r="P60" s="1212"/>
      <c r="Q60" s="1212"/>
      <c r="R60" s="1212"/>
      <c r="S60" s="1212"/>
      <c r="T60" s="1212"/>
      <c r="U60" s="1212"/>
      <c r="V60" s="1212"/>
      <c r="W60" s="1212"/>
      <c r="X60" s="1212"/>
      <c r="Y60" s="1212"/>
      <c r="Z60" s="1212"/>
      <c r="AA60" s="1212"/>
      <c r="AB60" s="1212"/>
      <c r="AC60" s="1212"/>
      <c r="AD60" s="1212"/>
      <c r="AE60" s="1212"/>
      <c r="AF60" s="1212"/>
      <c r="AG60" s="1212"/>
      <c r="AH60" s="1212"/>
      <c r="AI60" s="1212"/>
      <c r="AJ60" s="1212"/>
      <c r="AK60" s="1213"/>
    </row>
    <row r="61" spans="3:37" ht="11.25" customHeight="1" x14ac:dyDescent="0.3">
      <c r="C61" s="1211"/>
      <c r="D61" s="1212"/>
      <c r="E61" s="1212"/>
      <c r="F61" s="1212"/>
      <c r="G61" s="1212"/>
      <c r="H61" s="1212"/>
      <c r="I61" s="1212"/>
      <c r="J61" s="1212"/>
      <c r="K61" s="1212"/>
      <c r="L61" s="1212"/>
      <c r="M61" s="1212"/>
      <c r="N61" s="1212"/>
      <c r="O61" s="1212"/>
      <c r="P61" s="1212"/>
      <c r="Q61" s="1212"/>
      <c r="R61" s="1212"/>
      <c r="S61" s="1212"/>
      <c r="T61" s="1212"/>
      <c r="U61" s="1212"/>
      <c r="V61" s="1212"/>
      <c r="W61" s="1212"/>
      <c r="X61" s="1212"/>
      <c r="Y61" s="1212"/>
      <c r="Z61" s="1212"/>
      <c r="AA61" s="1212"/>
      <c r="AB61" s="1212"/>
      <c r="AC61" s="1212"/>
      <c r="AD61" s="1212"/>
      <c r="AE61" s="1212"/>
      <c r="AF61" s="1212"/>
      <c r="AG61" s="1212"/>
      <c r="AH61" s="1212"/>
      <c r="AI61" s="1212"/>
      <c r="AJ61" s="1212"/>
      <c r="AK61" s="1213"/>
    </row>
    <row r="62" spans="3:37" ht="11.25" customHeight="1" x14ac:dyDescent="0.3">
      <c r="C62" s="1211"/>
      <c r="D62" s="1212"/>
      <c r="E62" s="1212"/>
      <c r="F62" s="1212"/>
      <c r="G62" s="1212"/>
      <c r="H62" s="1212"/>
      <c r="I62" s="1212"/>
      <c r="J62" s="1212"/>
      <c r="K62" s="1212"/>
      <c r="L62" s="1212"/>
      <c r="M62" s="1212"/>
      <c r="N62" s="1212"/>
      <c r="O62" s="1212"/>
      <c r="P62" s="1212"/>
      <c r="Q62" s="1212"/>
      <c r="R62" s="1212"/>
      <c r="S62" s="1212"/>
      <c r="T62" s="1212"/>
      <c r="U62" s="1212"/>
      <c r="V62" s="1212"/>
      <c r="W62" s="1212"/>
      <c r="X62" s="1212"/>
      <c r="Y62" s="1212"/>
      <c r="Z62" s="1212"/>
      <c r="AA62" s="1212"/>
      <c r="AB62" s="1212"/>
      <c r="AC62" s="1212"/>
      <c r="AD62" s="1212"/>
      <c r="AE62" s="1212"/>
      <c r="AF62" s="1212"/>
      <c r="AG62" s="1212"/>
      <c r="AH62" s="1212"/>
      <c r="AI62" s="1212"/>
      <c r="AJ62" s="1212"/>
      <c r="AK62" s="1213"/>
    </row>
    <row r="63" spans="3:37" x14ac:dyDescent="0.3">
      <c r="C63" s="1467"/>
      <c r="D63" s="1468"/>
      <c r="E63" s="1468"/>
      <c r="F63" s="1468"/>
      <c r="G63" s="1468"/>
      <c r="H63" s="1468"/>
      <c r="I63" s="1468"/>
      <c r="J63" s="1468"/>
      <c r="K63" s="1468"/>
      <c r="L63" s="1468"/>
      <c r="M63" s="1468"/>
      <c r="N63" s="1468"/>
      <c r="O63" s="1468"/>
      <c r="P63" s="1468"/>
      <c r="Q63" s="1468"/>
      <c r="R63" s="1468"/>
      <c r="S63" s="1468"/>
      <c r="T63" s="1468"/>
      <c r="U63" s="1468"/>
      <c r="V63" s="1468"/>
      <c r="W63" s="1468"/>
      <c r="X63" s="1468"/>
      <c r="Y63" s="1468"/>
      <c r="Z63" s="1468"/>
      <c r="AA63" s="1468"/>
      <c r="AB63" s="1468"/>
      <c r="AC63" s="1468"/>
      <c r="AD63" s="1468"/>
      <c r="AE63" s="1468"/>
      <c r="AF63" s="1468"/>
      <c r="AG63" s="1468"/>
      <c r="AH63" s="1468"/>
      <c r="AI63" s="1468"/>
      <c r="AJ63" s="1468"/>
      <c r="AK63" s="1469"/>
    </row>
    <row r="64" spans="3:37" x14ac:dyDescent="0.3">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row>
    <row r="65" spans="3:37" x14ac:dyDescent="0.3">
      <c r="C65" s="295" t="s">
        <v>297</v>
      </c>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row>
    <row r="66" spans="3:37" x14ac:dyDescent="0.3">
      <c r="C66" s="1464" t="str">
        <f>IF(入力シート!M13&lt;&gt;"",IF(入力シート!E232&lt;&gt;"",入力シート!E232,""),"")</f>
        <v/>
      </c>
      <c r="D66" s="1465"/>
      <c r="E66" s="1465"/>
      <c r="F66" s="1465"/>
      <c r="G66" s="1465"/>
      <c r="H66" s="1465"/>
      <c r="I66" s="1465"/>
      <c r="J66" s="1465"/>
      <c r="K66" s="1465"/>
      <c r="L66" s="1465"/>
      <c r="M66" s="1465"/>
      <c r="N66" s="1465"/>
      <c r="O66" s="1465"/>
      <c r="P66" s="1465"/>
      <c r="Q66" s="1465"/>
      <c r="R66" s="1465"/>
      <c r="S66" s="1465"/>
      <c r="T66" s="1465"/>
      <c r="U66" s="1465"/>
      <c r="V66" s="1465"/>
      <c r="W66" s="1465"/>
      <c r="X66" s="1465"/>
      <c r="Y66" s="1465"/>
      <c r="Z66" s="1465"/>
      <c r="AA66" s="1465"/>
      <c r="AB66" s="1465"/>
      <c r="AC66" s="1465"/>
      <c r="AD66" s="1465"/>
      <c r="AE66" s="1465"/>
      <c r="AF66" s="1465"/>
      <c r="AG66" s="1465"/>
      <c r="AH66" s="1465"/>
      <c r="AI66" s="1465"/>
      <c r="AJ66" s="1465"/>
      <c r="AK66" s="1466"/>
    </row>
    <row r="67" spans="3:37" x14ac:dyDescent="0.3">
      <c r="C67" s="1211"/>
      <c r="D67" s="1212"/>
      <c r="E67" s="1212"/>
      <c r="F67" s="1212"/>
      <c r="G67" s="1212"/>
      <c r="H67" s="1212"/>
      <c r="I67" s="1212"/>
      <c r="J67" s="1212"/>
      <c r="K67" s="1212"/>
      <c r="L67" s="1212"/>
      <c r="M67" s="1212"/>
      <c r="N67" s="1212"/>
      <c r="O67" s="1212"/>
      <c r="P67" s="1212"/>
      <c r="Q67" s="1212"/>
      <c r="R67" s="1212"/>
      <c r="S67" s="1212"/>
      <c r="T67" s="1212"/>
      <c r="U67" s="1212"/>
      <c r="V67" s="1212"/>
      <c r="W67" s="1212"/>
      <c r="X67" s="1212"/>
      <c r="Y67" s="1212"/>
      <c r="Z67" s="1212"/>
      <c r="AA67" s="1212"/>
      <c r="AB67" s="1212"/>
      <c r="AC67" s="1212"/>
      <c r="AD67" s="1212"/>
      <c r="AE67" s="1212"/>
      <c r="AF67" s="1212"/>
      <c r="AG67" s="1212"/>
      <c r="AH67" s="1212"/>
      <c r="AI67" s="1212"/>
      <c r="AJ67" s="1212"/>
      <c r="AK67" s="1213"/>
    </row>
    <row r="68" spans="3:37" x14ac:dyDescent="0.3">
      <c r="C68" s="1467"/>
      <c r="D68" s="1468"/>
      <c r="E68" s="1468"/>
      <c r="F68" s="1468"/>
      <c r="G68" s="1468"/>
      <c r="H68" s="1468"/>
      <c r="I68" s="1468"/>
      <c r="J68" s="1468"/>
      <c r="K68" s="1468"/>
      <c r="L68" s="1468"/>
      <c r="M68" s="1468"/>
      <c r="N68" s="1468"/>
      <c r="O68" s="1468"/>
      <c r="P68" s="1468"/>
      <c r="Q68" s="1468"/>
      <c r="R68" s="1468"/>
      <c r="S68" s="1468"/>
      <c r="T68" s="1468"/>
      <c r="U68" s="1468"/>
      <c r="V68" s="1468"/>
      <c r="W68" s="1468"/>
      <c r="X68" s="1468"/>
      <c r="Y68" s="1468"/>
      <c r="Z68" s="1468"/>
      <c r="AA68" s="1468"/>
      <c r="AB68" s="1468"/>
      <c r="AC68" s="1468"/>
      <c r="AD68" s="1468"/>
      <c r="AE68" s="1468"/>
      <c r="AF68" s="1468"/>
      <c r="AG68" s="1468"/>
      <c r="AH68" s="1468"/>
      <c r="AI68" s="1468"/>
      <c r="AJ68" s="1468"/>
      <c r="AK68" s="1469"/>
    </row>
    <row r="69" spans="3:37" x14ac:dyDescent="0.3">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row>
    <row r="70" spans="3:37" ht="10.5" hidden="1" customHeight="1" x14ac:dyDescent="0.3"/>
    <row r="71" spans="3:37" ht="10.5" hidden="1" customHeight="1" x14ac:dyDescent="0.3"/>
    <row r="72" spans="3:37" ht="10.5" hidden="1" customHeight="1" x14ac:dyDescent="0.3">
      <c r="C72" s="208" t="s">
        <v>232</v>
      </c>
      <c r="D72" s="1106" t="s">
        <v>233</v>
      </c>
      <c r="E72" s="1106"/>
      <c r="F72" s="1107"/>
      <c r="G72" s="1107"/>
      <c r="H72" s="1107"/>
      <c r="I72" s="1107"/>
      <c r="J72" s="1107"/>
      <c r="K72" s="1108"/>
      <c r="L72" s="1178" t="str">
        <f>IF(入力シート!M13&lt;&gt;"",項目マップ!C26,"")</f>
        <v/>
      </c>
      <c r="M72" s="1179"/>
      <c r="N72" s="1179"/>
      <c r="O72" s="1179"/>
      <c r="P72" s="1179"/>
      <c r="Q72" s="1179"/>
      <c r="R72" s="1179"/>
      <c r="S72" s="1179"/>
      <c r="T72" s="1179"/>
      <c r="U72" s="1179"/>
      <c r="V72" s="1179"/>
      <c r="W72" s="1179"/>
      <c r="X72" s="1179"/>
      <c r="Y72" s="1179"/>
      <c r="Z72" s="1179"/>
      <c r="AA72" s="1179"/>
      <c r="AB72" s="1179"/>
      <c r="AC72" s="1179"/>
      <c r="AD72" s="1179"/>
      <c r="AE72" s="1179"/>
      <c r="AF72" s="1179"/>
      <c r="AG72" s="1179"/>
      <c r="AH72" s="1179"/>
      <c r="AI72" s="1179"/>
      <c r="AJ72" s="1179"/>
      <c r="AK72" s="1180"/>
    </row>
    <row r="73" spans="3:37" ht="10.5" hidden="1" customHeight="1" x14ac:dyDescent="0.3">
      <c r="C73" s="221" t="s">
        <v>234</v>
      </c>
      <c r="D73" s="1181" t="s">
        <v>209</v>
      </c>
      <c r="E73" s="1181"/>
      <c r="F73" s="1182"/>
      <c r="G73" s="1182"/>
      <c r="H73" s="1182"/>
      <c r="I73" s="1182"/>
      <c r="J73" s="1182"/>
      <c r="K73" s="1183"/>
      <c r="L73" s="1184" t="str">
        <f>IF(入力シート!M13&lt;&gt;"",項目マップ!C27,"")</f>
        <v/>
      </c>
      <c r="M73" s="1185"/>
      <c r="N73" s="1185"/>
      <c r="O73" s="1185"/>
      <c r="P73" s="1185"/>
      <c r="Q73" s="1185"/>
      <c r="R73" s="1185"/>
      <c r="S73" s="1185"/>
      <c r="T73" s="1185"/>
      <c r="U73" s="1185"/>
      <c r="V73" s="1185"/>
      <c r="W73" s="1185"/>
      <c r="X73" s="1185"/>
      <c r="Y73" s="1185"/>
      <c r="Z73" s="1185"/>
      <c r="AA73" s="1185"/>
      <c r="AB73" s="1185"/>
      <c r="AC73" s="1185"/>
      <c r="AD73" s="1185"/>
      <c r="AE73" s="1185"/>
      <c r="AF73" s="1185"/>
      <c r="AG73" s="1185"/>
      <c r="AH73" s="1185"/>
      <c r="AI73" s="1185"/>
      <c r="AJ73" s="1185"/>
      <c r="AK73" s="1186"/>
    </row>
    <row r="74" spans="3:37" ht="10.5" hidden="1" customHeight="1" x14ac:dyDescent="0.3">
      <c r="C74" s="222" t="s">
        <v>213</v>
      </c>
      <c r="D74" s="1210" t="s">
        <v>211</v>
      </c>
      <c r="E74" s="1210"/>
      <c r="F74" s="1210"/>
      <c r="G74" s="1210"/>
      <c r="H74" s="1210"/>
      <c r="I74" s="1210"/>
      <c r="J74" s="1210"/>
      <c r="K74" s="1210"/>
      <c r="L74" s="1211" t="str">
        <f>IF(入力シート!M13&lt;&gt;"",項目マップ!C28,"")</f>
        <v/>
      </c>
      <c r="M74" s="1212"/>
      <c r="N74" s="1212"/>
      <c r="O74" s="1212"/>
      <c r="P74" s="1212"/>
      <c r="Q74" s="1212"/>
      <c r="R74" s="1212"/>
      <c r="S74" s="1212"/>
      <c r="T74" s="1212"/>
      <c r="U74" s="1212"/>
      <c r="V74" s="1212"/>
      <c r="W74" s="1212"/>
      <c r="X74" s="1212"/>
      <c r="Y74" s="1212"/>
      <c r="Z74" s="1212"/>
      <c r="AA74" s="1212"/>
      <c r="AB74" s="1212"/>
      <c r="AC74" s="1212"/>
      <c r="AD74" s="1212"/>
      <c r="AE74" s="1212"/>
      <c r="AF74" s="1212"/>
      <c r="AG74" s="1212"/>
      <c r="AH74" s="1212"/>
      <c r="AI74" s="1212"/>
      <c r="AJ74" s="1212"/>
      <c r="AK74" s="1213"/>
    </row>
    <row r="75" spans="3:37" ht="10.5" hidden="1" customHeight="1" x14ac:dyDescent="0.3">
      <c r="C75" s="222"/>
      <c r="D75" s="223"/>
      <c r="E75" s="223"/>
      <c r="F75" s="223"/>
      <c r="G75" s="223"/>
      <c r="H75" s="223"/>
      <c r="I75" s="223"/>
      <c r="J75" s="1214" t="s">
        <v>212</v>
      </c>
      <c r="K75" s="1215"/>
      <c r="L75" s="1216" t="str">
        <f>IF(入力シート!M13&lt;&gt;"",項目マップ!C29,"")</f>
        <v/>
      </c>
      <c r="M75" s="1217"/>
      <c r="N75" s="1217"/>
      <c r="O75" s="1217"/>
      <c r="P75" s="1217"/>
      <c r="Q75" s="1217"/>
      <c r="R75" s="1217"/>
      <c r="S75" s="1217"/>
      <c r="T75" s="1217"/>
      <c r="U75" s="1217"/>
      <c r="V75" s="1217"/>
      <c r="W75" s="1217"/>
      <c r="X75" s="1217"/>
      <c r="Y75" s="1217"/>
      <c r="Z75" s="1217"/>
      <c r="AA75" s="1217"/>
      <c r="AB75" s="1217"/>
      <c r="AC75" s="1217"/>
      <c r="AD75" s="1217"/>
      <c r="AE75" s="1217"/>
      <c r="AF75" s="1217"/>
      <c r="AG75" s="1217"/>
      <c r="AH75" s="1217"/>
      <c r="AI75" s="1217"/>
      <c r="AJ75" s="1217"/>
      <c r="AK75" s="1218"/>
    </row>
    <row r="76" spans="3:37" ht="10.5" hidden="1" customHeight="1" x14ac:dyDescent="0.3">
      <c r="C76" s="221" t="s">
        <v>215</v>
      </c>
      <c r="D76" s="1181" t="s">
        <v>214</v>
      </c>
      <c r="E76" s="1181"/>
      <c r="F76" s="1182"/>
      <c r="G76" s="1182"/>
      <c r="H76" s="1182"/>
      <c r="I76" s="1182"/>
      <c r="J76" s="1182"/>
      <c r="K76" s="1183"/>
      <c r="L76" s="1219" t="str">
        <f>IF(入力シート!M13&lt;&gt;"",項目マップ!C30,"")</f>
        <v/>
      </c>
      <c r="M76" s="1220"/>
      <c r="N76" s="1220"/>
      <c r="O76" s="1220"/>
      <c r="P76" s="1220"/>
      <c r="Q76" s="1220"/>
      <c r="R76" s="1220"/>
      <c r="S76" s="1220"/>
      <c r="T76" s="1220"/>
      <c r="U76" s="1220"/>
      <c r="V76" s="1220"/>
      <c r="W76" s="1220"/>
      <c r="X76" s="1220"/>
      <c r="Y76" s="1220"/>
      <c r="Z76" s="1220"/>
      <c r="AA76" s="1220"/>
      <c r="AB76" s="1220"/>
      <c r="AC76" s="1220"/>
      <c r="AD76" s="1220"/>
      <c r="AE76" s="1220"/>
      <c r="AF76" s="1220"/>
      <c r="AG76" s="1220"/>
      <c r="AH76" s="1220"/>
      <c r="AI76" s="1220"/>
      <c r="AJ76" s="1220"/>
      <c r="AK76" s="1221"/>
    </row>
    <row r="77" spans="3:37" ht="10.5" hidden="1" customHeight="1" x14ac:dyDescent="0.3">
      <c r="C77" s="222" t="s">
        <v>217</v>
      </c>
      <c r="D77" s="1199" t="s">
        <v>216</v>
      </c>
      <c r="E77" s="1199"/>
      <c r="F77" s="1200"/>
      <c r="G77" s="1200"/>
      <c r="H77" s="1200"/>
      <c r="I77" s="1200"/>
      <c r="J77" s="1200"/>
      <c r="K77" s="1201"/>
      <c r="L77" s="1202" t="str">
        <f>IF(入力シート!M13&lt;&gt;"",項目マップ!C31,"")</f>
        <v/>
      </c>
      <c r="M77" s="1203"/>
      <c r="N77" s="1203"/>
      <c r="O77" s="1203"/>
      <c r="P77" s="1203"/>
      <c r="Q77" s="1203"/>
      <c r="R77" s="1203"/>
      <c r="S77" s="1203"/>
      <c r="T77" s="1203"/>
      <c r="U77" s="1203"/>
      <c r="V77" s="1203"/>
      <c r="W77" s="1203"/>
      <c r="X77" s="1203"/>
      <c r="Y77" s="1203"/>
      <c r="Z77" s="1203"/>
      <c r="AA77" s="1203"/>
      <c r="AB77" s="1203"/>
      <c r="AC77" s="1203"/>
      <c r="AD77" s="1203"/>
      <c r="AE77" s="1203"/>
      <c r="AF77" s="1203"/>
      <c r="AG77" s="1203"/>
      <c r="AH77" s="1203"/>
      <c r="AI77" s="1203"/>
      <c r="AJ77" s="1203"/>
      <c r="AK77" s="1204"/>
    </row>
    <row r="78" spans="3:37" ht="10.5" hidden="1" customHeight="1" x14ac:dyDescent="0.3">
      <c r="C78" s="209" t="s">
        <v>229</v>
      </c>
      <c r="D78" s="1112" t="s">
        <v>218</v>
      </c>
      <c r="E78" s="1112"/>
      <c r="F78" s="1112"/>
      <c r="G78" s="1112"/>
      <c r="H78" s="1112"/>
      <c r="I78" s="1112"/>
      <c r="J78" s="1112"/>
      <c r="K78" s="1112"/>
      <c r="L78" s="1205"/>
      <c r="M78" s="1205"/>
      <c r="N78" s="1205"/>
      <c r="O78" s="1205"/>
      <c r="P78" s="1205"/>
      <c r="Q78" s="1205"/>
      <c r="R78" s="1205"/>
      <c r="S78" s="1205"/>
      <c r="T78" s="1205"/>
      <c r="U78" s="1205"/>
      <c r="V78" s="1205"/>
      <c r="W78" s="1205"/>
      <c r="X78" s="1205"/>
      <c r="Y78" s="1205"/>
      <c r="Z78" s="1205"/>
      <c r="AA78" s="1205"/>
      <c r="AB78" s="1205"/>
      <c r="AC78" s="1205"/>
      <c r="AD78" s="1205"/>
      <c r="AE78" s="1205"/>
      <c r="AF78" s="1205"/>
      <c r="AG78" s="1205"/>
      <c r="AH78" s="1205"/>
      <c r="AI78" s="1205"/>
      <c r="AJ78" s="1205"/>
      <c r="AK78" s="1206"/>
    </row>
    <row r="79" spans="3:37" ht="10.5" hidden="1" customHeight="1" x14ac:dyDescent="0.3">
      <c r="C79" s="224"/>
      <c r="D79" s="1125" t="s">
        <v>219</v>
      </c>
      <c r="E79" s="1126"/>
      <c r="F79" s="1126"/>
      <c r="G79" s="1126"/>
      <c r="H79" s="1126"/>
      <c r="I79" s="1126"/>
      <c r="J79" s="1126"/>
      <c r="K79" s="1127"/>
      <c r="L79" s="1207" t="str">
        <f>IF(入力シート!M13&lt;&gt;"",項目マップ!C32,"")</f>
        <v/>
      </c>
      <c r="M79" s="1208"/>
      <c r="N79" s="1208"/>
      <c r="O79" s="1208"/>
      <c r="P79" s="1208"/>
      <c r="Q79" s="1208"/>
      <c r="R79" s="1208"/>
      <c r="S79" s="1208"/>
      <c r="T79" s="1209"/>
      <c r="U79" s="1131" t="s">
        <v>235</v>
      </c>
      <c r="V79" s="1131"/>
      <c r="W79" s="1131"/>
      <c r="X79" s="1131"/>
      <c r="Y79" s="1131"/>
      <c r="Z79" s="1131"/>
      <c r="AA79" s="1127" t="str">
        <f>IF(入力シート!M13&lt;&gt;"",項目マップ!C33,"")</f>
        <v/>
      </c>
      <c r="AB79" s="1129"/>
      <c r="AC79" s="1129"/>
      <c r="AD79" s="1129"/>
      <c r="AE79" s="1129"/>
      <c r="AF79" s="1129"/>
      <c r="AG79" s="1129"/>
      <c r="AH79" s="1129"/>
      <c r="AI79" s="1129"/>
      <c r="AJ79" s="1129"/>
      <c r="AK79" s="1132"/>
    </row>
    <row r="80" spans="3:37" ht="10.5" hidden="1" customHeight="1" x14ac:dyDescent="0.3">
      <c r="C80" s="225"/>
      <c r="D80" s="1222" t="s">
        <v>298</v>
      </c>
      <c r="E80" s="1223"/>
      <c r="F80" s="1223"/>
      <c r="G80" s="1223"/>
      <c r="H80" s="1223"/>
      <c r="I80" s="1223"/>
      <c r="J80" s="1223"/>
      <c r="K80" s="1224"/>
      <c r="L80" s="1225" t="str">
        <f>IF(入力シート!M13&lt;&gt;"",項目マップ!C34,"")</f>
        <v/>
      </c>
      <c r="M80" s="1226"/>
      <c r="N80" s="1226"/>
      <c r="O80" s="1226"/>
      <c r="P80" s="1226"/>
      <c r="Q80" s="1226"/>
      <c r="R80" s="1226"/>
      <c r="S80" s="1226"/>
      <c r="T80" s="1226"/>
      <c r="U80" s="1226"/>
      <c r="V80" s="1226"/>
      <c r="W80" s="1226"/>
      <c r="X80" s="1226"/>
      <c r="Y80" s="1226"/>
      <c r="Z80" s="1226"/>
      <c r="AA80" s="1226"/>
      <c r="AB80" s="1226"/>
      <c r="AC80" s="1226"/>
      <c r="AD80" s="1226"/>
      <c r="AE80" s="1226"/>
      <c r="AF80" s="1226"/>
      <c r="AG80" s="1226"/>
      <c r="AH80" s="1226"/>
      <c r="AI80" s="1226"/>
      <c r="AJ80" s="1226"/>
      <c r="AK80" s="1227"/>
    </row>
    <row r="81" spans="2:38" ht="10.5" hidden="1" customHeight="1" x14ac:dyDescent="0.3">
      <c r="C81" s="226"/>
      <c r="D81" s="1228" t="s">
        <v>222</v>
      </c>
      <c r="E81" s="1229"/>
      <c r="F81" s="1229"/>
      <c r="G81" s="1229"/>
      <c r="H81" s="1229"/>
      <c r="I81" s="1229"/>
      <c r="J81" s="1229"/>
      <c r="K81" s="1229"/>
      <c r="L81" s="1229"/>
      <c r="M81" s="1229"/>
      <c r="N81" s="1229"/>
      <c r="O81" s="1229"/>
      <c r="P81" s="1229"/>
      <c r="Q81" s="1229"/>
      <c r="R81" s="1229"/>
      <c r="S81" s="1229"/>
      <c r="T81" s="1229"/>
      <c r="U81" s="1229"/>
      <c r="V81" s="1229"/>
      <c r="W81" s="1229"/>
      <c r="X81" s="1229"/>
      <c r="Y81" s="1229"/>
      <c r="Z81" s="1229"/>
      <c r="AA81" s="1229"/>
      <c r="AB81" s="1229"/>
      <c r="AC81" s="1229"/>
      <c r="AD81" s="1229"/>
      <c r="AE81" s="1229"/>
      <c r="AF81" s="1229"/>
      <c r="AG81" s="1229"/>
      <c r="AH81" s="1229"/>
      <c r="AI81" s="1229"/>
      <c r="AJ81" s="1229"/>
      <c r="AK81" s="1230"/>
    </row>
    <row r="82" spans="2:38" ht="10.5" hidden="1" customHeight="1" x14ac:dyDescent="0.3">
      <c r="C82" s="215"/>
      <c r="D82" s="1125" t="s">
        <v>236</v>
      </c>
      <c r="E82" s="1126"/>
      <c r="F82" s="1126"/>
      <c r="G82" s="1126"/>
      <c r="H82" s="1126"/>
      <c r="I82" s="1126"/>
      <c r="J82" s="1126"/>
      <c r="K82" s="1127"/>
      <c r="L82" s="1173" t="str">
        <f>IF(入力シート!M13&lt;&gt;"",項目マップ!C35,"")</f>
        <v/>
      </c>
      <c r="M82" s="1174"/>
      <c r="N82" s="1174"/>
      <c r="O82" s="1174"/>
      <c r="P82" s="1174"/>
      <c r="Q82" s="1174"/>
      <c r="R82" s="1174"/>
      <c r="S82" s="1174"/>
      <c r="T82" s="1174"/>
      <c r="U82" s="1174"/>
      <c r="V82" s="1174"/>
      <c r="W82" s="1174"/>
      <c r="X82" s="1174"/>
      <c r="Y82" s="1174"/>
      <c r="Z82" s="1174"/>
      <c r="AA82" s="1174"/>
      <c r="AB82" s="1174"/>
      <c r="AC82" s="1174"/>
      <c r="AD82" s="1174"/>
      <c r="AE82" s="1174"/>
      <c r="AF82" s="1174"/>
      <c r="AG82" s="1174"/>
      <c r="AH82" s="1174"/>
      <c r="AI82" s="1174"/>
      <c r="AJ82" s="1174"/>
      <c r="AK82" s="1175"/>
    </row>
    <row r="83" spans="2:38" ht="10.5" hidden="1" customHeight="1" x14ac:dyDescent="0.3">
      <c r="C83" s="215"/>
      <c r="D83" s="1161" t="s">
        <v>224</v>
      </c>
      <c r="E83" s="1145"/>
      <c r="F83" s="1145"/>
      <c r="G83" s="1145"/>
      <c r="H83" s="1145"/>
      <c r="I83" s="1145"/>
      <c r="J83" s="1145"/>
      <c r="K83" s="1146"/>
      <c r="L83" s="1147" t="str">
        <f>IF(入力シート!M13&lt;&gt;"",項目マップ!C36,"")</f>
        <v/>
      </c>
      <c r="M83" s="1148"/>
      <c r="N83" s="1148"/>
      <c r="O83" s="1148"/>
      <c r="P83" s="1148"/>
      <c r="Q83" s="1148"/>
      <c r="R83" s="1148"/>
      <c r="S83" s="1148"/>
      <c r="T83" s="1148"/>
      <c r="U83" s="1148"/>
      <c r="V83" s="1148"/>
      <c r="W83" s="1148"/>
      <c r="X83" s="1148"/>
      <c r="Y83" s="1148"/>
      <c r="Z83" s="1148"/>
      <c r="AA83" s="1148"/>
      <c r="AB83" s="1148"/>
      <c r="AC83" s="1148"/>
      <c r="AD83" s="1148"/>
      <c r="AE83" s="1148"/>
      <c r="AF83" s="1148"/>
      <c r="AG83" s="1148"/>
      <c r="AH83" s="1148"/>
      <c r="AI83" s="1148"/>
      <c r="AJ83" s="1148"/>
      <c r="AK83" s="1149"/>
    </row>
    <row r="84" spans="2:38" ht="10.5" hidden="1" customHeight="1" x14ac:dyDescent="0.3">
      <c r="C84" s="215"/>
      <c r="D84" s="1150" t="s">
        <v>225</v>
      </c>
      <c r="E84" s="1151"/>
      <c r="F84" s="1151"/>
      <c r="G84" s="1151"/>
      <c r="H84" s="1151"/>
      <c r="I84" s="1151"/>
      <c r="J84" s="1151"/>
      <c r="K84" s="1152"/>
      <c r="L84" s="1153" t="str">
        <f>IF(入力シート!M13&lt;&gt;"",項目マップ!C37,"")</f>
        <v/>
      </c>
      <c r="M84" s="1154"/>
      <c r="N84" s="1154"/>
      <c r="O84" s="1154"/>
      <c r="P84" s="1154"/>
      <c r="Q84" s="1154"/>
      <c r="R84" s="1154"/>
      <c r="S84" s="1154"/>
      <c r="T84" s="1154"/>
      <c r="U84" s="1154"/>
      <c r="V84" s="1154"/>
      <c r="W84" s="1154"/>
      <c r="X84" s="1154"/>
      <c r="Y84" s="1154"/>
      <c r="Z84" s="1154"/>
      <c r="AA84" s="1154"/>
      <c r="AB84" s="1154"/>
      <c r="AC84" s="1154"/>
      <c r="AD84" s="1154"/>
      <c r="AE84" s="1154"/>
      <c r="AF84" s="1154"/>
      <c r="AG84" s="1154"/>
      <c r="AH84" s="1154"/>
      <c r="AI84" s="1154"/>
      <c r="AJ84" s="1154"/>
      <c r="AK84" s="1155"/>
    </row>
    <row r="85" spans="2:38" ht="10.5" hidden="1" customHeight="1" x14ac:dyDescent="0.3">
      <c r="C85" s="215"/>
      <c r="D85" s="218"/>
      <c r="E85" s="219"/>
      <c r="F85" s="219"/>
      <c r="G85" s="219"/>
      <c r="H85" s="219"/>
      <c r="I85" s="219"/>
      <c r="J85" s="1156" t="s">
        <v>212</v>
      </c>
      <c r="K85" s="1157"/>
      <c r="L85" s="1158" t="str">
        <f>IF(入力シート!M13&lt;&gt;"",項目マップ!C38,"")</f>
        <v/>
      </c>
      <c r="M85" s="1159"/>
      <c r="N85" s="1159"/>
      <c r="O85" s="1159"/>
      <c r="P85" s="1159"/>
      <c r="Q85" s="1159"/>
      <c r="R85" s="1159"/>
      <c r="S85" s="1159"/>
      <c r="T85" s="1159"/>
      <c r="U85" s="1159"/>
      <c r="V85" s="1159"/>
      <c r="W85" s="1159"/>
      <c r="X85" s="1159"/>
      <c r="Y85" s="1159"/>
      <c r="Z85" s="1159"/>
      <c r="AA85" s="1159"/>
      <c r="AB85" s="1159"/>
      <c r="AC85" s="1159"/>
      <c r="AD85" s="1159"/>
      <c r="AE85" s="1159"/>
      <c r="AF85" s="1159"/>
      <c r="AG85" s="1159"/>
      <c r="AH85" s="1159"/>
      <c r="AI85" s="1159"/>
      <c r="AJ85" s="1159"/>
      <c r="AK85" s="1160"/>
    </row>
    <row r="86" spans="2:38" ht="10.5" hidden="1" customHeight="1" x14ac:dyDescent="0.3">
      <c r="C86" s="215"/>
      <c r="D86" s="1161" t="s">
        <v>226</v>
      </c>
      <c r="E86" s="1145"/>
      <c r="F86" s="1145"/>
      <c r="G86" s="1145"/>
      <c r="H86" s="1145"/>
      <c r="I86" s="1145"/>
      <c r="J86" s="1145"/>
      <c r="K86" s="1146"/>
      <c r="L86" s="1162" t="str">
        <f>IF(入力シート!M13&lt;&gt;"",項目マップ!C39,"")</f>
        <v/>
      </c>
      <c r="M86" s="1163"/>
      <c r="N86" s="1163"/>
      <c r="O86" s="1163"/>
      <c r="P86" s="1163"/>
      <c r="Q86" s="1163"/>
      <c r="R86" s="1163"/>
      <c r="S86" s="1163"/>
      <c r="T86" s="1163"/>
      <c r="U86" s="1163"/>
      <c r="V86" s="1163"/>
      <c r="W86" s="1163"/>
      <c r="X86" s="1163"/>
      <c r="Y86" s="1163"/>
      <c r="Z86" s="1163"/>
      <c r="AA86" s="1163"/>
      <c r="AB86" s="1163"/>
      <c r="AC86" s="1163"/>
      <c r="AD86" s="1163"/>
      <c r="AE86" s="1163"/>
      <c r="AF86" s="1163"/>
      <c r="AG86" s="1163"/>
      <c r="AH86" s="1163"/>
      <c r="AI86" s="1163"/>
      <c r="AJ86" s="1163"/>
      <c r="AK86" s="1164"/>
    </row>
    <row r="87" spans="2:38" ht="10.5" hidden="1" customHeight="1" x14ac:dyDescent="0.3">
      <c r="C87" s="215"/>
      <c r="D87" s="1161" t="s">
        <v>227</v>
      </c>
      <c r="E87" s="1145"/>
      <c r="F87" s="1145"/>
      <c r="G87" s="1145"/>
      <c r="H87" s="1145"/>
      <c r="I87" s="1145"/>
      <c r="J87" s="1145"/>
      <c r="K87" s="1146"/>
      <c r="L87" s="1240" t="str">
        <f>IF(入力シート!M13&lt;&gt;"",項目マップ!C40,"")</f>
        <v/>
      </c>
      <c r="M87" s="1145"/>
      <c r="N87" s="1145"/>
      <c r="O87" s="1145"/>
      <c r="P87" s="1145"/>
      <c r="Q87" s="1145"/>
      <c r="R87" s="1145"/>
      <c r="S87" s="1145"/>
      <c r="T87" s="1145"/>
      <c r="U87" s="1145"/>
      <c r="V87" s="1145"/>
      <c r="W87" s="1145"/>
      <c r="X87" s="1145"/>
      <c r="Y87" s="1145"/>
      <c r="Z87" s="1145"/>
      <c r="AA87" s="1145"/>
      <c r="AB87" s="1145"/>
      <c r="AC87" s="1145"/>
      <c r="AD87" s="1145"/>
      <c r="AE87" s="1145"/>
      <c r="AF87" s="1145"/>
      <c r="AG87" s="1145"/>
      <c r="AH87" s="1145"/>
      <c r="AI87" s="1145"/>
      <c r="AJ87" s="1145"/>
      <c r="AK87" s="1188"/>
    </row>
    <row r="88" spans="2:38" ht="10.5" hidden="1" customHeight="1" x14ac:dyDescent="0.3">
      <c r="C88" s="215"/>
      <c r="D88" s="1241" t="s">
        <v>228</v>
      </c>
      <c r="E88" s="1242"/>
      <c r="F88" s="1242"/>
      <c r="G88" s="1242"/>
      <c r="H88" s="1242"/>
      <c r="I88" s="1242"/>
      <c r="J88" s="1242"/>
      <c r="K88" s="1243"/>
      <c r="L88" s="1244" t="str">
        <f>IF(入力シート!M13&lt;&gt;"",項目マップ!C41,"")</f>
        <v/>
      </c>
      <c r="M88" s="1223"/>
      <c r="N88" s="1223"/>
      <c r="O88" s="1223"/>
      <c r="P88" s="1223"/>
      <c r="Q88" s="1223"/>
      <c r="R88" s="1223"/>
      <c r="S88" s="1223"/>
      <c r="T88" s="1223"/>
      <c r="U88" s="1223"/>
      <c r="V88" s="1223"/>
      <c r="W88" s="1223"/>
      <c r="X88" s="1223"/>
      <c r="Y88" s="1223"/>
      <c r="Z88" s="1223"/>
      <c r="AA88" s="1223"/>
      <c r="AB88" s="1223"/>
      <c r="AC88" s="1223"/>
      <c r="AD88" s="1223"/>
      <c r="AE88" s="1223"/>
      <c r="AF88" s="1223"/>
      <c r="AG88" s="1223"/>
      <c r="AH88" s="1223"/>
      <c r="AI88" s="1223"/>
      <c r="AJ88" s="1223"/>
      <c r="AK88" s="1245"/>
    </row>
    <row r="89" spans="2:38" ht="10.5" hidden="1" customHeight="1" x14ac:dyDescent="0.3">
      <c r="B89" s="204"/>
      <c r="C89" s="220" t="s">
        <v>237</v>
      </c>
      <c r="D89" s="1191" t="s">
        <v>230</v>
      </c>
      <c r="E89" s="1191"/>
      <c r="F89" s="1192"/>
      <c r="G89" s="1192"/>
      <c r="H89" s="1192"/>
      <c r="I89" s="1192"/>
      <c r="J89" s="1192"/>
      <c r="K89" s="1193"/>
      <c r="L89" s="1194" t="str">
        <f>IF(入力シート!M13&lt;&gt;"",項目マップ!C42,"")</f>
        <v/>
      </c>
      <c r="M89" s="1195"/>
      <c r="N89" s="1195"/>
      <c r="O89" s="1195"/>
      <c r="P89" s="1195"/>
      <c r="Q89" s="1195"/>
      <c r="R89" s="1195"/>
      <c r="S89" s="1195"/>
      <c r="T89" s="1191"/>
      <c r="U89" s="1196" t="s">
        <v>36</v>
      </c>
      <c r="V89" s="1197"/>
      <c r="W89" s="1197"/>
      <c r="X89" s="1197"/>
      <c r="Y89" s="1197"/>
      <c r="Z89" s="1197"/>
      <c r="AA89" s="1197"/>
      <c r="AB89" s="1197"/>
      <c r="AC89" s="1197"/>
      <c r="AD89" s="1197"/>
      <c r="AE89" s="1197"/>
      <c r="AF89" s="1197"/>
      <c r="AG89" s="1197"/>
      <c r="AH89" s="1197"/>
      <c r="AI89" s="1197"/>
      <c r="AJ89" s="1197"/>
      <c r="AK89" s="1198"/>
    </row>
    <row r="90" spans="2:38" ht="10.5" hidden="1" customHeight="1" x14ac:dyDescent="0.3">
      <c r="B90" s="204"/>
      <c r="C90" s="1177"/>
      <c r="D90" s="1231"/>
      <c r="E90" s="1231"/>
      <c r="F90" s="1231"/>
      <c r="G90" s="1231"/>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2:38" ht="10.5" hidden="1" customHeight="1" x14ac:dyDescent="0.3">
      <c r="B91" s="204"/>
      <c r="C91" s="1177"/>
      <c r="D91" s="1231"/>
      <c r="E91" s="1231"/>
      <c r="F91" s="1231"/>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2:38" ht="10.5" hidden="1" customHeight="1" x14ac:dyDescent="0.3">
      <c r="B92" s="204"/>
      <c r="C92" s="1231"/>
      <c r="D92" s="1231"/>
      <c r="E92" s="1231"/>
      <c r="F92" s="1231"/>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2:38" ht="10.5" hidden="1" customHeight="1" x14ac:dyDescent="0.3">
      <c r="B93" s="1105" t="s">
        <v>773</v>
      </c>
      <c r="C93" s="1105"/>
      <c r="D93" s="1105"/>
      <c r="E93" s="1105"/>
      <c r="F93" s="1105"/>
      <c r="G93" s="1105"/>
      <c r="H93" s="1105"/>
      <c r="I93" s="1105"/>
      <c r="J93" s="1105"/>
      <c r="K93" s="1105"/>
      <c r="L93" s="1105"/>
      <c r="M93" s="1105"/>
      <c r="N93" s="1105"/>
      <c r="O93" s="1105"/>
      <c r="P93" s="1105"/>
      <c r="Q93" s="1105"/>
      <c r="R93" s="1105"/>
      <c r="S93" s="1105"/>
      <c r="T93" s="1105"/>
      <c r="U93" s="1105"/>
      <c r="V93" s="1105"/>
      <c r="W93" s="1105"/>
      <c r="X93" s="1105"/>
      <c r="Y93" s="1105"/>
      <c r="Z93" s="1105"/>
      <c r="AA93" s="1105"/>
      <c r="AB93" s="1105"/>
      <c r="AC93" s="1105"/>
      <c r="AD93" s="1105"/>
      <c r="AE93" s="1105"/>
      <c r="AF93" s="1105"/>
      <c r="AG93" s="1105"/>
      <c r="AH93" s="1105"/>
      <c r="AI93" s="1105"/>
      <c r="AJ93" s="1105"/>
      <c r="AK93" s="1105"/>
      <c r="AL93" s="1105"/>
    </row>
    <row r="94" spans="2:38" ht="10.5" hidden="1" customHeight="1" x14ac:dyDescent="0.3"/>
    <row r="95" spans="2:38" ht="10.5" hidden="1" customHeight="1" x14ac:dyDescent="0.3">
      <c r="C95" s="227" t="s">
        <v>232</v>
      </c>
      <c r="D95" s="1232" t="s">
        <v>238</v>
      </c>
      <c r="E95" s="1232"/>
      <c r="F95" s="1233"/>
      <c r="G95" s="1233"/>
      <c r="H95" s="1233"/>
      <c r="I95" s="1233"/>
      <c r="J95" s="1233"/>
      <c r="K95" s="1234"/>
      <c r="L95" s="1235" t="str">
        <f>IF(入力シート!M13&lt;&gt;"",項目マップ!C43,"")</f>
        <v/>
      </c>
      <c r="M95" s="1236"/>
      <c r="N95" s="1236"/>
      <c r="O95" s="1236"/>
      <c r="P95" s="1236"/>
      <c r="Q95" s="1236"/>
      <c r="R95" s="1236"/>
      <c r="S95" s="1236"/>
      <c r="T95" s="1236"/>
      <c r="U95" s="1236"/>
      <c r="V95" s="1236"/>
      <c r="W95" s="1236"/>
      <c r="X95" s="1236"/>
      <c r="Y95" s="1236"/>
      <c r="Z95" s="1236"/>
      <c r="AA95" s="1236"/>
      <c r="AB95" s="1236"/>
      <c r="AC95" s="1236"/>
      <c r="AD95" s="1236"/>
      <c r="AE95" s="1236"/>
      <c r="AF95" s="1236"/>
      <c r="AG95" s="1236"/>
      <c r="AH95" s="1236"/>
      <c r="AI95" s="1236"/>
      <c r="AJ95" s="1236"/>
      <c r="AK95" s="1237"/>
    </row>
    <row r="96" spans="2:38" ht="10.5" hidden="1" customHeight="1" x14ac:dyDescent="0.3">
      <c r="C96" s="226" t="s">
        <v>210</v>
      </c>
      <c r="D96" s="1210" t="s">
        <v>239</v>
      </c>
      <c r="E96" s="1210"/>
      <c r="F96" s="1210"/>
      <c r="G96" s="1210"/>
      <c r="H96" s="1210"/>
      <c r="I96" s="1210"/>
      <c r="J96" s="1210"/>
      <c r="K96" s="1210"/>
      <c r="L96" s="1238"/>
      <c r="M96" s="1238"/>
      <c r="N96" s="1238"/>
      <c r="O96" s="1238"/>
      <c r="P96" s="1238"/>
      <c r="Q96" s="1238"/>
      <c r="R96" s="1238"/>
      <c r="S96" s="1238"/>
      <c r="T96" s="1238"/>
      <c r="U96" s="1238"/>
      <c r="V96" s="1238"/>
      <c r="W96" s="1238"/>
      <c r="X96" s="1238"/>
      <c r="Y96" s="1238"/>
      <c r="Z96" s="1238"/>
      <c r="AA96" s="1238"/>
      <c r="AB96" s="1238"/>
      <c r="AC96" s="1238"/>
      <c r="AD96" s="1238"/>
      <c r="AE96" s="1238"/>
      <c r="AF96" s="1238"/>
      <c r="AG96" s="1238"/>
      <c r="AH96" s="1238"/>
      <c r="AI96" s="1238"/>
      <c r="AJ96" s="1238"/>
      <c r="AK96" s="1239"/>
    </row>
    <row r="97" spans="2:38" ht="10.5" hidden="1" customHeight="1" x14ac:dyDescent="0.3">
      <c r="C97" s="226"/>
      <c r="D97" s="1252" t="s">
        <v>240</v>
      </c>
      <c r="E97" s="1129"/>
      <c r="F97" s="1129"/>
      <c r="G97" s="1129"/>
      <c r="H97" s="1129"/>
      <c r="I97" s="1129"/>
      <c r="J97" s="1129"/>
      <c r="K97" s="1129"/>
      <c r="L97" s="1253" t="str">
        <f>IF(入力シート!M13&lt;&gt;"",項目マップ!C44,"")</f>
        <v/>
      </c>
      <c r="M97" s="1254"/>
      <c r="N97" s="1254"/>
      <c r="O97" s="1254"/>
      <c r="P97" s="1254"/>
      <c r="Q97" s="1254"/>
      <c r="R97" s="1254"/>
      <c r="S97" s="1254"/>
      <c r="T97" s="1254"/>
      <c r="U97" s="1254"/>
      <c r="V97" s="1254"/>
      <c r="W97" s="1254"/>
      <c r="X97" s="1254"/>
      <c r="Y97" s="1254"/>
      <c r="Z97" s="1254"/>
      <c r="AA97" s="1254"/>
      <c r="AB97" s="1254"/>
      <c r="AC97" s="1254"/>
      <c r="AD97" s="1254"/>
      <c r="AE97" s="1254"/>
      <c r="AF97" s="1254"/>
      <c r="AG97" s="1254"/>
      <c r="AH97" s="1254"/>
      <c r="AI97" s="1254"/>
      <c r="AJ97" s="1254"/>
      <c r="AK97" s="1255"/>
    </row>
    <row r="98" spans="2:38" ht="10.5" hidden="1" customHeight="1" x14ac:dyDescent="0.3">
      <c r="C98" s="226"/>
      <c r="D98" s="1256" t="s">
        <v>241</v>
      </c>
      <c r="E98" s="1247"/>
      <c r="F98" s="1247"/>
      <c r="G98" s="1247"/>
      <c r="H98" s="1247"/>
      <c r="I98" s="1247"/>
      <c r="J98" s="1247"/>
      <c r="K98" s="1247"/>
      <c r="L98" s="1257" t="str">
        <f>IF(入力シート!M13&lt;&gt;"",項目マップ!C45,"")</f>
        <v/>
      </c>
      <c r="M98" s="1258"/>
      <c r="N98" s="1258"/>
      <c r="O98" s="1258"/>
      <c r="P98" s="1258"/>
      <c r="Q98" s="1258"/>
      <c r="R98" s="1258"/>
      <c r="S98" s="1258"/>
      <c r="T98" s="1258"/>
      <c r="U98" s="1258"/>
      <c r="V98" s="1258"/>
      <c r="W98" s="1258"/>
      <c r="X98" s="1258"/>
      <c r="Y98" s="1258"/>
      <c r="Z98" s="1258"/>
      <c r="AA98" s="1258"/>
      <c r="AB98" s="1258"/>
      <c r="AC98" s="1258"/>
      <c r="AD98" s="1258"/>
      <c r="AE98" s="1258"/>
      <c r="AF98" s="1258"/>
      <c r="AG98" s="1258"/>
      <c r="AH98" s="1258"/>
      <c r="AI98" s="1258"/>
      <c r="AJ98" s="1258"/>
      <c r="AK98" s="1259"/>
    </row>
    <row r="99" spans="2:38" ht="10.5" hidden="1" customHeight="1" x14ac:dyDescent="0.3">
      <c r="C99" s="226"/>
      <c r="D99" s="1260" t="s">
        <v>225</v>
      </c>
      <c r="E99" s="1122"/>
      <c r="F99" s="1122"/>
      <c r="G99" s="1122"/>
      <c r="H99" s="1122"/>
      <c r="I99" s="1122"/>
      <c r="J99" s="1122"/>
      <c r="K99" s="1122"/>
      <c r="L99" s="1158" t="str">
        <f>IF(入力シート!M13&lt;&gt;"",項目マップ!C46,"")</f>
        <v/>
      </c>
      <c r="M99" s="1159"/>
      <c r="N99" s="1159"/>
      <c r="O99" s="1159"/>
      <c r="P99" s="1159"/>
      <c r="Q99" s="1159"/>
      <c r="R99" s="1159"/>
      <c r="S99" s="1159"/>
      <c r="T99" s="1159"/>
      <c r="U99" s="1159"/>
      <c r="V99" s="1159"/>
      <c r="W99" s="1159"/>
      <c r="X99" s="1159"/>
      <c r="Y99" s="1159"/>
      <c r="Z99" s="1159"/>
      <c r="AA99" s="1159"/>
      <c r="AB99" s="1159"/>
      <c r="AC99" s="1159"/>
      <c r="AD99" s="1159"/>
      <c r="AE99" s="1159"/>
      <c r="AF99" s="1159"/>
      <c r="AG99" s="1159"/>
      <c r="AH99" s="1159"/>
      <c r="AI99" s="1159"/>
      <c r="AJ99" s="1159"/>
      <c r="AK99" s="1160"/>
    </row>
    <row r="100" spans="2:38" ht="10.5" hidden="1" customHeight="1" x14ac:dyDescent="0.3">
      <c r="C100" s="226"/>
      <c r="D100" s="218"/>
      <c r="E100" s="219"/>
      <c r="F100" s="219"/>
      <c r="G100" s="219"/>
      <c r="H100" s="219"/>
      <c r="I100" s="219"/>
      <c r="J100" s="1156" t="s">
        <v>212</v>
      </c>
      <c r="K100" s="1157"/>
      <c r="L100" s="1158" t="str">
        <f>IF(入力シート!M13&lt;&gt;"",項目マップ!C47,"")</f>
        <v/>
      </c>
      <c r="M100" s="1159"/>
      <c r="N100" s="1159"/>
      <c r="O100" s="1159"/>
      <c r="P100" s="1159"/>
      <c r="Q100" s="1159"/>
      <c r="R100" s="1159"/>
      <c r="S100" s="1159"/>
      <c r="T100" s="1159"/>
      <c r="U100" s="1159"/>
      <c r="V100" s="1159"/>
      <c r="W100" s="1159"/>
      <c r="X100" s="1159"/>
      <c r="Y100" s="1159"/>
      <c r="Z100" s="1159"/>
      <c r="AA100" s="1159"/>
      <c r="AB100" s="1159"/>
      <c r="AC100" s="1159"/>
      <c r="AD100" s="1159"/>
      <c r="AE100" s="1159"/>
      <c r="AF100" s="1159"/>
      <c r="AG100" s="1159"/>
      <c r="AH100" s="1159"/>
      <c r="AI100" s="1159"/>
      <c r="AJ100" s="1159"/>
      <c r="AK100" s="1160"/>
    </row>
    <row r="101" spans="2:38" ht="10.5" hidden="1" customHeight="1" x14ac:dyDescent="0.3">
      <c r="C101" s="226"/>
      <c r="D101" s="1161" t="s">
        <v>219</v>
      </c>
      <c r="E101" s="1145"/>
      <c r="F101" s="1145"/>
      <c r="G101" s="1145"/>
      <c r="H101" s="1145"/>
      <c r="I101" s="1145"/>
      <c r="J101" s="1145"/>
      <c r="K101" s="1146"/>
      <c r="L101" s="1246" t="str">
        <f>IF(入力シート!M13&lt;&gt;"",項目マップ!C48,"")</f>
        <v/>
      </c>
      <c r="M101" s="1247"/>
      <c r="N101" s="1247"/>
      <c r="O101" s="1247"/>
      <c r="P101" s="1247"/>
      <c r="Q101" s="1247"/>
      <c r="R101" s="1247"/>
      <c r="S101" s="1247"/>
      <c r="T101" s="1247"/>
      <c r="U101" s="1247"/>
      <c r="V101" s="1247"/>
      <c r="W101" s="1247"/>
      <c r="X101" s="1247"/>
      <c r="Y101" s="1247"/>
      <c r="Z101" s="1247"/>
      <c r="AA101" s="1247"/>
      <c r="AB101" s="1247"/>
      <c r="AC101" s="1247"/>
      <c r="AD101" s="1247"/>
      <c r="AE101" s="1247"/>
      <c r="AF101" s="1247"/>
      <c r="AG101" s="1247"/>
      <c r="AH101" s="1247"/>
      <c r="AI101" s="1247"/>
      <c r="AJ101" s="1247"/>
      <c r="AK101" s="1248"/>
    </row>
    <row r="102" spans="2:38" ht="10.5" hidden="1" customHeight="1" x14ac:dyDescent="0.3">
      <c r="C102" s="226"/>
      <c r="D102" s="1161" t="s">
        <v>242</v>
      </c>
      <c r="E102" s="1145"/>
      <c r="F102" s="1145"/>
      <c r="G102" s="1145"/>
      <c r="H102" s="1145"/>
      <c r="I102" s="1145"/>
      <c r="J102" s="1145"/>
      <c r="K102" s="1146"/>
      <c r="L102" s="1249" t="str">
        <f>IF(入力シート!M13&lt;&gt;"",項目マップ!C49,"")</f>
        <v/>
      </c>
      <c r="M102" s="1250"/>
      <c r="N102" s="1250"/>
      <c r="O102" s="1250"/>
      <c r="P102" s="1250"/>
      <c r="Q102" s="1250"/>
      <c r="R102" s="1250"/>
      <c r="S102" s="1250"/>
      <c r="T102" s="1250"/>
      <c r="U102" s="1250"/>
      <c r="V102" s="1250"/>
      <c r="W102" s="1250"/>
      <c r="X102" s="1250"/>
      <c r="Y102" s="1250"/>
      <c r="Z102" s="1250"/>
      <c r="AA102" s="1250"/>
      <c r="AB102" s="1250"/>
      <c r="AC102" s="1250"/>
      <c r="AD102" s="1250"/>
      <c r="AE102" s="1250"/>
      <c r="AF102" s="1250"/>
      <c r="AG102" s="1250"/>
      <c r="AH102" s="1250"/>
      <c r="AI102" s="1250"/>
      <c r="AJ102" s="1250"/>
      <c r="AK102" s="1251"/>
    </row>
    <row r="103" spans="2:38" ht="10.5" hidden="1" customHeight="1" x14ac:dyDescent="0.3">
      <c r="C103" s="226"/>
      <c r="D103" s="1256" t="s">
        <v>226</v>
      </c>
      <c r="E103" s="1247"/>
      <c r="F103" s="1247"/>
      <c r="G103" s="1247"/>
      <c r="H103" s="1247"/>
      <c r="I103" s="1247"/>
      <c r="J103" s="1247"/>
      <c r="K103" s="1247"/>
      <c r="L103" s="1271" t="str">
        <f>IF(入力シート!M13&lt;&gt;"",項目マップ!C50,"")</f>
        <v/>
      </c>
      <c r="M103" s="1272"/>
      <c r="N103" s="1272"/>
      <c r="O103" s="1272"/>
      <c r="P103" s="1272"/>
      <c r="Q103" s="1272"/>
      <c r="R103" s="1272"/>
      <c r="S103" s="1272"/>
      <c r="T103" s="1272"/>
      <c r="U103" s="1272"/>
      <c r="V103" s="1272"/>
      <c r="W103" s="1272"/>
      <c r="X103" s="1272"/>
      <c r="Y103" s="1272"/>
      <c r="Z103" s="1272"/>
      <c r="AA103" s="1272"/>
      <c r="AB103" s="1272"/>
      <c r="AC103" s="1272"/>
      <c r="AD103" s="1272"/>
      <c r="AE103" s="1272"/>
      <c r="AF103" s="1272"/>
      <c r="AG103" s="1272"/>
      <c r="AH103" s="1272"/>
      <c r="AI103" s="1272"/>
      <c r="AJ103" s="1272"/>
      <c r="AK103" s="1273"/>
    </row>
    <row r="104" spans="2:38" ht="10.5" hidden="1" customHeight="1" x14ac:dyDescent="0.3">
      <c r="C104" s="226"/>
      <c r="D104" s="1256" t="s">
        <v>227</v>
      </c>
      <c r="E104" s="1247"/>
      <c r="F104" s="1247"/>
      <c r="G104" s="1247"/>
      <c r="H104" s="1247"/>
      <c r="I104" s="1247"/>
      <c r="J104" s="1247"/>
      <c r="K104" s="1247"/>
      <c r="L104" s="1246" t="str">
        <f>IF(入力シート!M13&lt;&gt;"",項目マップ!C51,"")</f>
        <v/>
      </c>
      <c r="M104" s="1247"/>
      <c r="N104" s="1247"/>
      <c r="O104" s="1247"/>
      <c r="P104" s="1247"/>
      <c r="Q104" s="1247"/>
      <c r="R104" s="1247"/>
      <c r="S104" s="1247"/>
      <c r="T104" s="1247"/>
      <c r="U104" s="1247"/>
      <c r="V104" s="1247"/>
      <c r="W104" s="1247"/>
      <c r="X104" s="1247"/>
      <c r="Y104" s="1247"/>
      <c r="Z104" s="1247"/>
      <c r="AA104" s="1247"/>
      <c r="AB104" s="1247"/>
      <c r="AC104" s="1247"/>
      <c r="AD104" s="1247"/>
      <c r="AE104" s="1247"/>
      <c r="AF104" s="1247"/>
      <c r="AG104" s="1247"/>
      <c r="AH104" s="1247"/>
      <c r="AI104" s="1247"/>
      <c r="AJ104" s="1247"/>
      <c r="AK104" s="1248"/>
    </row>
    <row r="105" spans="2:38" ht="10.5" hidden="1" customHeight="1" x14ac:dyDescent="0.3">
      <c r="C105" s="226"/>
      <c r="D105" s="1256" t="s">
        <v>228</v>
      </c>
      <c r="E105" s="1247"/>
      <c r="F105" s="1247"/>
      <c r="G105" s="1247"/>
      <c r="H105" s="1247"/>
      <c r="I105" s="1247"/>
      <c r="J105" s="1247"/>
      <c r="K105" s="1247"/>
      <c r="L105" s="1246" t="str">
        <f>IF(入力シート!M13&lt;&gt;"",項目マップ!C52,"")</f>
        <v/>
      </c>
      <c r="M105" s="1247"/>
      <c r="N105" s="1247"/>
      <c r="O105" s="1247"/>
      <c r="P105" s="1247"/>
      <c r="Q105" s="1247"/>
      <c r="R105" s="1247"/>
      <c r="S105" s="1247"/>
      <c r="T105" s="1247"/>
      <c r="U105" s="1247"/>
      <c r="V105" s="1247"/>
      <c r="W105" s="1247"/>
      <c r="X105" s="1247"/>
      <c r="Y105" s="1247"/>
      <c r="Z105" s="1247"/>
      <c r="AA105" s="1247"/>
      <c r="AB105" s="1247"/>
      <c r="AC105" s="1247"/>
      <c r="AD105" s="1247"/>
      <c r="AE105" s="1247"/>
      <c r="AF105" s="1247"/>
      <c r="AG105" s="1247"/>
      <c r="AH105" s="1247"/>
      <c r="AI105" s="1247"/>
      <c r="AJ105" s="1247"/>
      <c r="AK105" s="1248"/>
    </row>
    <row r="106" spans="2:38" ht="10.5" hidden="1" customHeight="1" x14ac:dyDescent="0.3">
      <c r="C106" s="228"/>
      <c r="D106" s="1261" t="s">
        <v>243</v>
      </c>
      <c r="E106" s="1262"/>
      <c r="F106" s="1262"/>
      <c r="G106" s="1262"/>
      <c r="H106" s="1262"/>
      <c r="I106" s="1262"/>
      <c r="J106" s="1262"/>
      <c r="K106" s="1262"/>
      <c r="L106" s="1263" t="str">
        <f>IF(入力シート!M13&lt;&gt;"",項目マップ!C53,"")</f>
        <v/>
      </c>
      <c r="M106" s="1262"/>
      <c r="N106" s="1262"/>
      <c r="O106" s="1262"/>
      <c r="P106" s="1262"/>
      <c r="Q106" s="1262"/>
      <c r="R106" s="1262"/>
      <c r="S106" s="1262"/>
      <c r="T106" s="1262"/>
      <c r="U106" s="1262"/>
      <c r="V106" s="1262"/>
      <c r="W106" s="1262"/>
      <c r="X106" s="1262"/>
      <c r="Y106" s="1262"/>
      <c r="Z106" s="1262"/>
      <c r="AA106" s="1262"/>
      <c r="AB106" s="1262"/>
      <c r="AC106" s="1262"/>
      <c r="AD106" s="1262"/>
      <c r="AE106" s="1262"/>
      <c r="AF106" s="1262"/>
      <c r="AG106" s="1262"/>
      <c r="AH106" s="1262"/>
      <c r="AI106" s="1262"/>
      <c r="AJ106" s="1262"/>
      <c r="AK106" s="1264"/>
    </row>
    <row r="107" spans="2:38" ht="10.5" hidden="1" customHeight="1" x14ac:dyDescent="0.3"/>
    <row r="108" spans="2:38" ht="10.5" hidden="1" customHeight="1" x14ac:dyDescent="0.3"/>
    <row r="109" spans="2:38" ht="10.5" hidden="1" customHeight="1" x14ac:dyDescent="0.3">
      <c r="B109" s="1105" t="s">
        <v>244</v>
      </c>
      <c r="C109" s="1105"/>
      <c r="D109" s="1105"/>
      <c r="E109" s="1105"/>
      <c r="F109" s="1105"/>
      <c r="G109" s="1105"/>
      <c r="H109" s="1105"/>
      <c r="I109" s="1105"/>
      <c r="J109" s="1105"/>
      <c r="K109" s="1105"/>
      <c r="L109" s="1105"/>
      <c r="M109" s="1105"/>
      <c r="N109" s="1105"/>
      <c r="O109" s="1105"/>
      <c r="P109" s="1105"/>
      <c r="Q109" s="1105"/>
      <c r="R109" s="1105"/>
      <c r="S109" s="1105"/>
      <c r="T109" s="1105"/>
      <c r="U109" s="1105"/>
      <c r="V109" s="1105"/>
      <c r="W109" s="1105"/>
      <c r="X109" s="1105"/>
      <c r="Y109" s="1105"/>
      <c r="Z109" s="1105"/>
      <c r="AA109" s="1105"/>
      <c r="AB109" s="1105"/>
      <c r="AC109" s="1105"/>
      <c r="AD109" s="1105"/>
      <c r="AE109" s="1105"/>
      <c r="AF109" s="1105"/>
      <c r="AG109" s="1105"/>
      <c r="AH109" s="1105"/>
      <c r="AI109" s="1105"/>
      <c r="AJ109" s="1105"/>
      <c r="AK109" s="1105"/>
      <c r="AL109" s="1105"/>
    </row>
    <row r="110" spans="2:38" ht="10.5" hidden="1" customHeight="1" x14ac:dyDescent="0.3"/>
    <row r="111" spans="2:38" ht="10.5" hidden="1" customHeight="1" x14ac:dyDescent="0.3">
      <c r="C111" s="208" t="s">
        <v>208</v>
      </c>
      <c r="D111" s="229" t="s">
        <v>245</v>
      </c>
      <c r="E111" s="229"/>
      <c r="F111" s="229"/>
      <c r="G111" s="229"/>
      <c r="H111" s="229"/>
      <c r="I111" s="229"/>
      <c r="J111" s="229"/>
      <c r="K111" s="229"/>
      <c r="L111" s="1471" t="str">
        <f>IF(入力シート!M13&lt;&gt;"",項目マップ!C54,"")</f>
        <v/>
      </c>
      <c r="M111" s="1331"/>
      <c r="N111" s="1331"/>
      <c r="O111" s="1472"/>
      <c r="P111" s="1268" t="str">
        <f>IF(入力シート!M13&lt;&gt;"",項目マップ!C55,"")</f>
        <v/>
      </c>
      <c r="Q111" s="1269"/>
      <c r="R111" s="1269"/>
      <c r="S111" s="1269"/>
      <c r="T111" s="1269"/>
      <c r="U111" s="1269"/>
      <c r="V111" s="1269"/>
      <c r="W111" s="1269"/>
      <c r="X111" s="1269"/>
      <c r="Y111" s="1269"/>
      <c r="Z111" s="1269"/>
      <c r="AA111" s="296">
        <v>1</v>
      </c>
      <c r="AB111" s="1473" t="s">
        <v>299</v>
      </c>
      <c r="AC111" s="1474"/>
      <c r="AD111" s="1474"/>
      <c r="AE111" s="1474"/>
      <c r="AF111" s="1474"/>
      <c r="AG111" s="1474"/>
      <c r="AH111" s="1474"/>
      <c r="AI111" s="1474"/>
      <c r="AJ111" s="1474"/>
      <c r="AK111" s="1475"/>
    </row>
    <row r="112" spans="2:38" ht="10.5" hidden="1" customHeight="1" x14ac:dyDescent="0.3">
      <c r="C112" s="231"/>
      <c r="D112" s="1280" t="s">
        <v>246</v>
      </c>
      <c r="E112" s="1191"/>
      <c r="F112" s="1192"/>
      <c r="G112" s="1192"/>
      <c r="H112" s="1192"/>
      <c r="I112" s="1192"/>
      <c r="J112" s="1192"/>
      <c r="K112" s="1193"/>
      <c r="L112" s="1194" t="str">
        <f>IF(入力シート!M13&lt;&gt;"",項目マップ!C56,"")</f>
        <v/>
      </c>
      <c r="M112" s="1195"/>
      <c r="N112" s="1195"/>
      <c r="O112" s="1195"/>
      <c r="P112" s="1195"/>
      <c r="Q112" s="1195"/>
      <c r="R112" s="1195"/>
      <c r="S112" s="1195"/>
      <c r="T112" s="1195"/>
      <c r="U112" s="1195"/>
      <c r="V112" s="1195"/>
      <c r="W112" s="1195"/>
      <c r="X112" s="1195"/>
      <c r="Y112" s="1195"/>
      <c r="Z112" s="1195"/>
      <c r="AA112" s="297">
        <v>2</v>
      </c>
      <c r="AB112" s="1476" t="s">
        <v>300</v>
      </c>
      <c r="AC112" s="1477"/>
      <c r="AD112" s="1477"/>
      <c r="AE112" s="1477"/>
      <c r="AF112" s="1477"/>
      <c r="AG112" s="1477"/>
      <c r="AH112" s="1477"/>
      <c r="AI112" s="1477"/>
      <c r="AJ112" s="1477"/>
      <c r="AK112" s="1478"/>
    </row>
    <row r="113" spans="2:38" ht="10.5" hidden="1" customHeight="1" x14ac:dyDescent="0.3">
      <c r="D113" s="233"/>
      <c r="E113" s="233"/>
    </row>
    <row r="114" spans="2:38" ht="10.5" hidden="1" customHeight="1" x14ac:dyDescent="0.3"/>
    <row r="115" spans="2:38" ht="10.5" hidden="1" customHeight="1" x14ac:dyDescent="0.3">
      <c r="C115" s="203" t="s">
        <v>247</v>
      </c>
      <c r="AA115" s="1277" t="str">
        <f>IF(入力シート!M13&lt;&gt;"",項目マップ!C58,"")</f>
        <v/>
      </c>
      <c r="AB115" s="1278"/>
      <c r="AC115" s="1278"/>
      <c r="AD115" s="1278"/>
      <c r="AE115" s="1279"/>
    </row>
    <row r="116" spans="2:38" ht="10.5" hidden="1" customHeight="1" x14ac:dyDescent="0.3"/>
    <row r="117" spans="2:38" ht="10.5" hidden="1" customHeight="1" x14ac:dyDescent="0.3">
      <c r="C117" s="234"/>
      <c r="D117" s="234"/>
      <c r="E117" s="234"/>
      <c r="F117" s="234" t="s">
        <v>248</v>
      </c>
      <c r="G117" s="234"/>
      <c r="H117" s="234"/>
      <c r="I117" s="234"/>
      <c r="J117" s="234"/>
      <c r="K117" s="234"/>
      <c r="L117" s="234"/>
      <c r="M117" s="234"/>
      <c r="N117" s="234"/>
      <c r="O117" s="234"/>
      <c r="P117" s="234"/>
      <c r="Q117" s="234"/>
      <c r="R117" s="234"/>
      <c r="S117" s="234"/>
      <c r="T117" s="234"/>
      <c r="U117" s="234"/>
      <c r="V117" s="234" t="s">
        <v>249</v>
      </c>
      <c r="W117" s="234"/>
      <c r="X117" s="234"/>
      <c r="Y117" s="234"/>
      <c r="Z117" s="234"/>
      <c r="AA117" s="1277" t="str">
        <f>IF(入力シート!M13&lt;&gt;"",項目マップ!C59,"")</f>
        <v/>
      </c>
      <c r="AB117" s="1278"/>
      <c r="AC117" s="1278"/>
      <c r="AD117" s="1278"/>
      <c r="AE117" s="1279"/>
    </row>
    <row r="118" spans="2:38" ht="10.5" hidden="1" customHeight="1" x14ac:dyDescent="0.3"/>
    <row r="119" spans="2:38" ht="10.5" hidden="1" customHeight="1" x14ac:dyDescent="0.3"/>
    <row r="120" spans="2:38" ht="14.15" customHeight="1" x14ac:dyDescent="0.3">
      <c r="B120" s="1117" t="s">
        <v>737</v>
      </c>
      <c r="C120" s="1117"/>
      <c r="D120" s="1117"/>
      <c r="E120" s="1117"/>
      <c r="F120" s="1117"/>
      <c r="G120" s="1118"/>
      <c r="H120" s="1118"/>
      <c r="I120" s="1118"/>
      <c r="J120" s="1118"/>
      <c r="K120" s="1118"/>
      <c r="L120" s="1118"/>
      <c r="M120" s="1118"/>
      <c r="N120" s="1118"/>
      <c r="O120" s="1118"/>
      <c r="P120" s="1118"/>
      <c r="Q120" s="1118"/>
      <c r="R120" s="1118"/>
      <c r="S120" s="1118"/>
      <c r="T120" s="1118"/>
      <c r="U120" s="1118"/>
      <c r="V120" s="1118"/>
      <c r="W120" s="1118"/>
      <c r="X120" s="1118"/>
      <c r="Y120" s="1118"/>
      <c r="Z120" s="1118"/>
      <c r="AA120" s="1118"/>
      <c r="AB120" s="1118"/>
      <c r="AC120" s="1118"/>
      <c r="AD120" s="1118"/>
      <c r="AE120" s="1118"/>
      <c r="AF120" s="1118"/>
      <c r="AG120" s="1118"/>
      <c r="AH120" s="1118"/>
      <c r="AI120" s="1118"/>
      <c r="AJ120" s="1118"/>
      <c r="AK120" s="1119" t="s">
        <v>253</v>
      </c>
      <c r="AL120" s="1119"/>
    </row>
    <row r="121" spans="2:38" ht="14.15" customHeight="1" x14ac:dyDescent="0.3">
      <c r="B121" s="235"/>
      <c r="C121" s="235"/>
      <c r="D121" s="235"/>
      <c r="E121" s="235"/>
      <c r="F121" s="235"/>
      <c r="G121" s="236"/>
      <c r="H121" s="236"/>
      <c r="I121" s="236"/>
      <c r="J121" s="236"/>
      <c r="K121" s="236"/>
      <c r="L121" s="236"/>
      <c r="M121" s="236"/>
      <c r="N121" s="236"/>
      <c r="O121" s="236"/>
      <c r="P121" s="236"/>
      <c r="Q121" s="236"/>
      <c r="R121" s="236"/>
      <c r="S121" s="236"/>
      <c r="T121" s="236"/>
      <c r="U121" s="236"/>
      <c r="V121" s="236"/>
      <c r="W121" s="236"/>
      <c r="X121" s="236"/>
      <c r="Y121" s="236"/>
      <c r="Z121" s="236"/>
      <c r="AA121" s="236"/>
      <c r="AB121" s="236"/>
      <c r="AC121" s="236"/>
      <c r="AD121" s="236"/>
      <c r="AE121" s="236"/>
      <c r="AF121" s="236"/>
      <c r="AG121" s="236"/>
      <c r="AH121" s="236"/>
      <c r="AI121" s="236"/>
      <c r="AJ121" s="236"/>
      <c r="AK121" s="237"/>
      <c r="AL121" s="237"/>
    </row>
    <row r="122" spans="2:38" ht="14.15" customHeight="1" x14ac:dyDescent="0.3">
      <c r="B122" s="235"/>
      <c r="C122" s="235"/>
      <c r="D122" s="235"/>
      <c r="E122" s="235"/>
      <c r="F122" s="235"/>
      <c r="G122" s="236"/>
      <c r="H122" s="236"/>
      <c r="I122" s="236"/>
      <c r="J122" s="236"/>
      <c r="K122" s="236"/>
      <c r="L122" s="236"/>
      <c r="M122" s="236"/>
      <c r="N122" s="236"/>
      <c r="O122" s="236"/>
      <c r="P122" s="236"/>
      <c r="Q122" s="236"/>
      <c r="R122" s="236"/>
      <c r="S122" s="236"/>
      <c r="T122" s="236"/>
      <c r="U122" s="236"/>
      <c r="V122" s="236"/>
      <c r="W122" s="236"/>
      <c r="X122" s="236"/>
      <c r="Y122" s="236"/>
      <c r="Z122" s="236"/>
      <c r="AA122" s="236"/>
      <c r="AB122" s="236"/>
      <c r="AC122" s="236"/>
      <c r="AD122" s="236"/>
      <c r="AE122" s="236"/>
      <c r="AF122" s="236"/>
      <c r="AG122" s="236"/>
      <c r="AH122" s="236"/>
      <c r="AI122" s="236"/>
      <c r="AJ122" s="236"/>
      <c r="AK122" s="237"/>
      <c r="AL122" s="237"/>
    </row>
    <row r="123" spans="2:38" ht="16" customHeight="1" x14ac:dyDescent="0.3">
      <c r="B123" s="1457" t="s">
        <v>301</v>
      </c>
      <c r="C123" s="1457"/>
      <c r="D123" s="1457"/>
      <c r="E123" s="1457"/>
      <c r="F123" s="1457"/>
      <c r="G123" s="1457"/>
      <c r="H123" s="1457"/>
      <c r="I123" s="1457"/>
      <c r="J123" s="1457"/>
      <c r="K123" s="1457"/>
      <c r="L123" s="1457"/>
      <c r="M123" s="1457"/>
      <c r="N123" s="1457"/>
      <c r="O123" s="1457"/>
      <c r="P123" s="1457"/>
      <c r="Q123" s="1457"/>
      <c r="R123" s="1457"/>
      <c r="S123" s="1457"/>
      <c r="T123" s="1457"/>
      <c r="U123" s="1457"/>
      <c r="V123" s="1457"/>
      <c r="W123" s="1457"/>
      <c r="X123" s="1457"/>
      <c r="Y123" s="1457"/>
      <c r="Z123" s="1457"/>
      <c r="AA123" s="1457"/>
      <c r="AB123" s="1457"/>
      <c r="AC123" s="1457"/>
      <c r="AD123" s="1457"/>
      <c r="AE123" s="1457"/>
      <c r="AF123" s="1457"/>
      <c r="AG123" s="1457"/>
      <c r="AH123" s="1457"/>
      <c r="AI123" s="1457"/>
      <c r="AJ123" s="1457"/>
      <c r="AK123" s="1457"/>
      <c r="AL123" s="1457"/>
    </row>
    <row r="124" spans="2:38" ht="14.15" customHeight="1" thickBot="1" x14ac:dyDescent="0.35">
      <c r="B124" s="238"/>
      <c r="C124" s="238"/>
      <c r="D124" s="238"/>
      <c r="E124" s="238"/>
      <c r="F124" s="238"/>
      <c r="G124" s="238"/>
      <c r="H124" s="238"/>
      <c r="I124" s="238"/>
      <c r="J124" s="238"/>
      <c r="K124" s="238"/>
      <c r="L124" s="238"/>
      <c r="M124" s="238"/>
      <c r="N124" s="238"/>
      <c r="O124" s="238"/>
      <c r="P124" s="238"/>
      <c r="Q124" s="238"/>
      <c r="R124" s="238"/>
      <c r="S124" s="238"/>
      <c r="T124" s="238"/>
      <c r="U124" s="238"/>
      <c r="V124" s="238"/>
      <c r="W124" s="238"/>
      <c r="X124" s="238"/>
      <c r="Y124" s="238"/>
      <c r="Z124" s="238"/>
      <c r="AA124" s="238"/>
      <c r="AB124" s="238"/>
      <c r="AC124" s="238"/>
      <c r="AD124" s="238"/>
      <c r="AE124" s="238"/>
      <c r="AF124" s="238"/>
      <c r="AG124" s="238"/>
      <c r="AH124" s="238"/>
      <c r="AI124" s="238"/>
      <c r="AJ124" s="238"/>
      <c r="AK124" s="238"/>
      <c r="AL124" s="238"/>
    </row>
    <row r="125" spans="2:38" ht="14.15" customHeight="1" thickBot="1" x14ac:dyDescent="0.35">
      <c r="B125" s="238"/>
      <c r="C125" s="1499" t="s">
        <v>302</v>
      </c>
      <c r="D125" s="1500"/>
      <c r="E125" s="1500"/>
      <c r="F125" s="1500"/>
      <c r="G125" s="1500"/>
      <c r="H125" s="1500"/>
      <c r="I125" s="1500"/>
      <c r="J125" s="1500"/>
      <c r="K125" s="1500"/>
      <c r="L125" s="1500"/>
      <c r="M125" s="1500"/>
      <c r="N125" s="1500"/>
      <c r="O125" s="1500"/>
      <c r="P125" s="1500"/>
      <c r="Q125" s="1500"/>
      <c r="R125" s="1500"/>
      <c r="S125" s="1500"/>
      <c r="T125" s="1500"/>
      <c r="U125" s="1500"/>
      <c r="V125" s="1500"/>
      <c r="W125" s="1500"/>
      <c r="X125" s="1500"/>
      <c r="Y125" s="1500"/>
      <c r="Z125" s="1500"/>
      <c r="AA125" s="1500"/>
      <c r="AB125" s="1500"/>
      <c r="AC125" s="1500"/>
      <c r="AD125" s="1500"/>
      <c r="AE125" s="1500"/>
      <c r="AF125" s="1500"/>
      <c r="AG125" s="1500"/>
      <c r="AH125" s="1500"/>
      <c r="AI125" s="1500"/>
      <c r="AJ125" s="1500"/>
      <c r="AK125" s="1501"/>
      <c r="AL125" s="238"/>
    </row>
    <row r="126" spans="2:38" ht="14.15" customHeight="1" x14ac:dyDescent="0.3">
      <c r="B126" s="238"/>
      <c r="C126" s="1502" t="s">
        <v>303</v>
      </c>
      <c r="D126" s="1503"/>
      <c r="E126" s="1503"/>
      <c r="F126" s="1503"/>
      <c r="G126" s="1503"/>
      <c r="H126" s="1503"/>
      <c r="I126" s="1503"/>
      <c r="J126" s="1503"/>
      <c r="K126" s="1503"/>
      <c r="L126" s="1504" t="str">
        <f>IF(AND(入力シート!M13&lt;&gt;"",項目マップ!C67&lt;&gt;""),項目マップ!C67,"")</f>
        <v/>
      </c>
      <c r="M126" s="1505"/>
      <c r="N126" s="1505"/>
      <c r="O126" s="1505"/>
      <c r="P126" s="1506"/>
      <c r="Q126" s="1507"/>
      <c r="R126" s="1508"/>
      <c r="S126" s="1508"/>
      <c r="T126" s="1508"/>
      <c r="U126" s="1508"/>
      <c r="V126" s="1508"/>
      <c r="W126" s="1508"/>
      <c r="X126" s="1508"/>
      <c r="Y126" s="1508"/>
      <c r="Z126" s="1508"/>
      <c r="AA126" s="1508"/>
      <c r="AB126" s="1508"/>
      <c r="AC126" s="1508"/>
      <c r="AD126" s="1508"/>
      <c r="AE126" s="1508"/>
      <c r="AF126" s="1508"/>
      <c r="AG126" s="1508"/>
      <c r="AH126" s="1508"/>
      <c r="AI126" s="1508"/>
      <c r="AJ126" s="1508"/>
      <c r="AK126" s="1509"/>
      <c r="AL126" s="238"/>
    </row>
    <row r="127" spans="2:38" ht="14.15" customHeight="1" x14ac:dyDescent="0.3">
      <c r="B127" s="238"/>
      <c r="C127" s="1510" t="s">
        <v>304</v>
      </c>
      <c r="D127" s="1511"/>
      <c r="E127" s="1511"/>
      <c r="F127" s="1511"/>
      <c r="G127" s="1511"/>
      <c r="H127" s="1511"/>
      <c r="I127" s="1511"/>
      <c r="J127" s="1511"/>
      <c r="K127" s="1511"/>
      <c r="L127" s="1511"/>
      <c r="M127" s="1511"/>
      <c r="N127" s="1511"/>
      <c r="O127" s="1511"/>
      <c r="P127" s="1511"/>
      <c r="Q127" s="1511"/>
      <c r="R127" s="1511"/>
      <c r="S127" s="1511"/>
      <c r="T127" s="1511"/>
      <c r="U127" s="1511"/>
      <c r="V127" s="1511"/>
      <c r="W127" s="1511"/>
      <c r="X127" s="1511"/>
      <c r="Y127" s="1511"/>
      <c r="Z127" s="1511"/>
      <c r="AA127" s="1511"/>
      <c r="AB127" s="1511"/>
      <c r="AC127" s="1511"/>
      <c r="AD127" s="1511"/>
      <c r="AE127" s="1511"/>
      <c r="AF127" s="1511"/>
      <c r="AG127" s="1511"/>
      <c r="AH127" s="1511"/>
      <c r="AI127" s="1511"/>
      <c r="AJ127" s="1511"/>
      <c r="AK127" s="1512"/>
      <c r="AL127" s="238"/>
    </row>
    <row r="128" spans="2:38" ht="14.15" customHeight="1" x14ac:dyDescent="0.3">
      <c r="B128" s="238"/>
      <c r="C128" s="298"/>
      <c r="D128" s="1513" t="s">
        <v>305</v>
      </c>
      <c r="E128" s="1514"/>
      <c r="F128" s="1514"/>
      <c r="G128" s="1514"/>
      <c r="H128" s="1514"/>
      <c r="I128" s="1514"/>
      <c r="J128" s="1514"/>
      <c r="K128" s="1514"/>
      <c r="L128" s="1514"/>
      <c r="M128" s="1514"/>
      <c r="N128" s="1514"/>
      <c r="O128" s="1514"/>
      <c r="P128" s="1514"/>
      <c r="Q128" s="1514"/>
      <c r="R128" s="1514"/>
      <c r="S128" s="299"/>
      <c r="T128" s="299"/>
      <c r="U128" s="299"/>
      <c r="V128" s="299"/>
      <c r="W128" s="299"/>
      <c r="X128" s="1515" t="str">
        <f>IF(AND(入力シート!M13&lt;&gt;"",項目マップ!C68&lt;&gt;""),項目マップ!C68,"")</f>
        <v/>
      </c>
      <c r="Y128" s="1516"/>
      <c r="Z128" s="1516"/>
      <c r="AA128" s="1516"/>
      <c r="AB128" s="1516"/>
      <c r="AC128" s="300"/>
      <c r="AD128" s="301"/>
      <c r="AE128" s="301"/>
      <c r="AF128" s="301"/>
      <c r="AG128" s="301"/>
      <c r="AH128" s="301"/>
      <c r="AI128" s="301"/>
      <c r="AJ128" s="301"/>
      <c r="AK128" s="302"/>
      <c r="AL128" s="238"/>
    </row>
    <row r="129" spans="2:73" ht="14.15" customHeight="1" x14ac:dyDescent="0.3">
      <c r="B129" s="238"/>
      <c r="C129" s="298"/>
      <c r="D129" s="1479" t="s">
        <v>306</v>
      </c>
      <c r="E129" s="1480"/>
      <c r="F129" s="1480"/>
      <c r="G129" s="1480"/>
      <c r="H129" s="1480"/>
      <c r="I129" s="1480"/>
      <c r="J129" s="1480"/>
      <c r="K129" s="1480"/>
      <c r="L129" s="1480"/>
      <c r="M129" s="1480"/>
      <c r="N129" s="1480"/>
      <c r="O129" s="1480"/>
      <c r="P129" s="1480"/>
      <c r="Q129" s="1480"/>
      <c r="R129" s="1480"/>
      <c r="S129" s="1481"/>
      <c r="T129" s="1488" t="s">
        <v>61</v>
      </c>
      <c r="U129" s="1489"/>
      <c r="V129" s="1489"/>
      <c r="W129" s="1490"/>
      <c r="X129" s="1491" t="str">
        <f>IF(AND(入力シート!M13&lt;&gt;"",項目マップ!C75&lt;&gt;""),項目マップ!C75,"")</f>
        <v/>
      </c>
      <c r="Y129" s="1492"/>
      <c r="Z129" s="1492"/>
      <c r="AA129" s="1492"/>
      <c r="AB129" s="1493"/>
      <c r="AC129" s="303"/>
      <c r="AD129" s="304"/>
      <c r="AE129" s="304"/>
      <c r="AF129" s="304"/>
      <c r="AG129" s="304"/>
      <c r="AH129" s="304"/>
      <c r="AI129" s="304"/>
      <c r="AJ129" s="304"/>
      <c r="AK129" s="305"/>
      <c r="AL129" s="238"/>
    </row>
    <row r="130" spans="2:73" ht="14.15" customHeight="1" x14ac:dyDescent="0.3">
      <c r="B130" s="238"/>
      <c r="C130" s="298"/>
      <c r="D130" s="1482"/>
      <c r="E130" s="1483"/>
      <c r="F130" s="1483"/>
      <c r="G130" s="1483"/>
      <c r="H130" s="1483"/>
      <c r="I130" s="1483"/>
      <c r="J130" s="1483"/>
      <c r="K130" s="1483"/>
      <c r="L130" s="1483"/>
      <c r="M130" s="1483"/>
      <c r="N130" s="1483"/>
      <c r="O130" s="1483"/>
      <c r="P130" s="1483"/>
      <c r="Q130" s="1483"/>
      <c r="R130" s="1483"/>
      <c r="S130" s="1484"/>
      <c r="T130" s="1488" t="s">
        <v>64</v>
      </c>
      <c r="U130" s="1489"/>
      <c r="V130" s="1489"/>
      <c r="W130" s="1490"/>
      <c r="X130" s="1491" t="str">
        <f>IF(AND(入力シート!M13&lt;&gt;"",項目マップ!C76&lt;&gt;""),項目マップ!C76,"")</f>
        <v/>
      </c>
      <c r="Y130" s="1492"/>
      <c r="Z130" s="1492"/>
      <c r="AA130" s="1492"/>
      <c r="AB130" s="1492"/>
      <c r="AC130" s="303"/>
      <c r="AD130" s="304"/>
      <c r="AE130" s="304"/>
      <c r="AF130" s="304"/>
      <c r="AG130" s="304"/>
      <c r="AH130" s="304"/>
      <c r="AI130" s="304"/>
      <c r="AJ130" s="304"/>
      <c r="AK130" s="305"/>
      <c r="AL130" s="238"/>
    </row>
    <row r="131" spans="2:73" ht="14.15" customHeight="1" x14ac:dyDescent="0.3">
      <c r="B131" s="238"/>
      <c r="C131" s="306"/>
      <c r="D131" s="1485"/>
      <c r="E131" s="1486"/>
      <c r="F131" s="1486"/>
      <c r="G131" s="1486"/>
      <c r="H131" s="1486"/>
      <c r="I131" s="1486"/>
      <c r="J131" s="1486"/>
      <c r="K131" s="1486"/>
      <c r="L131" s="1486"/>
      <c r="M131" s="1486"/>
      <c r="N131" s="1486"/>
      <c r="O131" s="1486"/>
      <c r="P131" s="1486"/>
      <c r="Q131" s="1486"/>
      <c r="R131" s="1486"/>
      <c r="S131" s="1487"/>
      <c r="T131" s="1494" t="s">
        <v>65</v>
      </c>
      <c r="U131" s="1494"/>
      <c r="V131" s="1494"/>
      <c r="W131" s="1495"/>
      <c r="X131" s="1496" t="str">
        <f>IF(AND(入力シート!M13&lt;&gt;"",項目マップ!C77&lt;&gt;""),項目マップ!C77,"")</f>
        <v/>
      </c>
      <c r="Y131" s="1497"/>
      <c r="Z131" s="1497"/>
      <c r="AA131" s="1497"/>
      <c r="AB131" s="1498"/>
      <c r="AC131" s="307"/>
      <c r="AD131" s="308"/>
      <c r="AE131" s="308"/>
      <c r="AF131" s="308"/>
      <c r="AG131" s="308"/>
      <c r="AH131" s="308"/>
      <c r="AI131" s="308"/>
      <c r="AJ131" s="308"/>
      <c r="AK131" s="309"/>
      <c r="AL131" s="238"/>
    </row>
    <row r="132" spans="2:73" ht="14.15" customHeight="1" x14ac:dyDescent="0.3">
      <c r="B132" s="238"/>
      <c r="C132" s="1510" t="s">
        <v>307</v>
      </c>
      <c r="D132" s="1511"/>
      <c r="E132" s="1511"/>
      <c r="F132" s="1511"/>
      <c r="G132" s="1511"/>
      <c r="H132" s="1511"/>
      <c r="I132" s="1511"/>
      <c r="J132" s="1511"/>
      <c r="K132" s="1511"/>
      <c r="L132" s="1511"/>
      <c r="M132" s="1511"/>
      <c r="N132" s="1511"/>
      <c r="O132" s="1511"/>
      <c r="P132" s="1511"/>
      <c r="Q132" s="1511"/>
      <c r="R132" s="1511"/>
      <c r="S132" s="1511"/>
      <c r="T132" s="1511"/>
      <c r="U132" s="1511"/>
      <c r="V132" s="1511"/>
      <c r="W132" s="1511"/>
      <c r="X132" s="1511"/>
      <c r="Y132" s="1511"/>
      <c r="Z132" s="1511"/>
      <c r="AA132" s="1511"/>
      <c r="AB132" s="1511"/>
      <c r="AC132" s="1511"/>
      <c r="AD132" s="1511"/>
      <c r="AE132" s="1511"/>
      <c r="AF132" s="1511"/>
      <c r="AG132" s="1511"/>
      <c r="AH132" s="1511"/>
      <c r="AI132" s="1511"/>
      <c r="AJ132" s="1511"/>
      <c r="AK132" s="1512"/>
      <c r="AL132" s="238"/>
    </row>
    <row r="133" spans="2:73" ht="14.15" customHeight="1" x14ac:dyDescent="0.3">
      <c r="B133" s="238"/>
      <c r="C133" s="298"/>
      <c r="D133" s="1517" t="s">
        <v>308</v>
      </c>
      <c r="E133" s="1518"/>
      <c r="F133" s="1518"/>
      <c r="G133" s="1518"/>
      <c r="H133" s="1518"/>
      <c r="I133" s="1518"/>
      <c r="J133" s="1518"/>
      <c r="K133" s="1518"/>
      <c r="L133" s="1518"/>
      <c r="M133" s="1518"/>
      <c r="N133" s="1518"/>
      <c r="O133" s="1518"/>
      <c r="P133" s="1518"/>
      <c r="Q133" s="1518"/>
      <c r="R133" s="1518"/>
      <c r="S133" s="1518"/>
      <c r="T133" s="1518"/>
      <c r="U133" s="1518"/>
      <c r="V133" s="1518"/>
      <c r="W133" s="1519"/>
      <c r="X133" s="1515" t="str">
        <f>IF(AND(入力シート!M13&lt;&gt;"",項目マップ!C81&lt;&gt;""),項目マップ!C81,"")</f>
        <v/>
      </c>
      <c r="Y133" s="1516"/>
      <c r="Z133" s="1516"/>
      <c r="AA133" s="1516"/>
      <c r="AB133" s="1520"/>
      <c r="AC133" s="300"/>
      <c r="AD133" s="310"/>
      <c r="AE133" s="310"/>
      <c r="AF133" s="310"/>
      <c r="AG133" s="310"/>
      <c r="AH133" s="310"/>
      <c r="AI133" s="310"/>
      <c r="AJ133" s="310"/>
      <c r="AK133" s="311"/>
      <c r="AL133" s="238"/>
    </row>
    <row r="134" spans="2:73" ht="14.15" customHeight="1" x14ac:dyDescent="0.3">
      <c r="B134" s="238"/>
      <c r="C134" s="298"/>
      <c r="D134" s="1479" t="s">
        <v>309</v>
      </c>
      <c r="E134" s="1480"/>
      <c r="F134" s="1480"/>
      <c r="G134" s="1480"/>
      <c r="H134" s="1480"/>
      <c r="I134" s="1480"/>
      <c r="J134" s="1480"/>
      <c r="K134" s="1480"/>
      <c r="L134" s="1480"/>
      <c r="M134" s="1480"/>
      <c r="N134" s="1480"/>
      <c r="O134" s="1480"/>
      <c r="P134" s="1480"/>
      <c r="Q134" s="1480"/>
      <c r="R134" s="1480"/>
      <c r="S134" s="1481"/>
      <c r="T134" s="1521" t="s">
        <v>61</v>
      </c>
      <c r="U134" s="1522"/>
      <c r="V134" s="1522"/>
      <c r="W134" s="1523"/>
      <c r="X134" s="1491" t="str">
        <f>IF(AND(入力シート!M13&lt;&gt;"",項目マップ!C84&lt;&gt;""),項目マップ!C84,"")</f>
        <v/>
      </c>
      <c r="Y134" s="1492"/>
      <c r="Z134" s="1492"/>
      <c r="AA134" s="1492"/>
      <c r="AB134" s="1493"/>
      <c r="AC134" s="303"/>
      <c r="AD134" s="312"/>
      <c r="AE134" s="312"/>
      <c r="AF134" s="312"/>
      <c r="AG134" s="312"/>
      <c r="AH134" s="312"/>
      <c r="AI134" s="312"/>
      <c r="AJ134" s="312"/>
      <c r="AK134" s="313"/>
      <c r="AL134" s="238"/>
    </row>
    <row r="135" spans="2:73" ht="14.15" customHeight="1" x14ac:dyDescent="0.3">
      <c r="B135" s="238"/>
      <c r="C135" s="298"/>
      <c r="D135" s="1482"/>
      <c r="E135" s="1483"/>
      <c r="F135" s="1483"/>
      <c r="G135" s="1483"/>
      <c r="H135" s="1483"/>
      <c r="I135" s="1483"/>
      <c r="J135" s="1483"/>
      <c r="K135" s="1483"/>
      <c r="L135" s="1483"/>
      <c r="M135" s="1483"/>
      <c r="N135" s="1483"/>
      <c r="O135" s="1483"/>
      <c r="P135" s="1483"/>
      <c r="Q135" s="1483"/>
      <c r="R135" s="1483"/>
      <c r="S135" s="1484"/>
      <c r="T135" s="1524" t="s">
        <v>64</v>
      </c>
      <c r="U135" s="1524"/>
      <c r="V135" s="1524"/>
      <c r="W135" s="1525"/>
      <c r="X135" s="1491" t="str">
        <f>IF(AND(入力シート!M13&lt;&gt;"",項目マップ!C85&lt;&gt;""),項目マップ!C85,"")</f>
        <v/>
      </c>
      <c r="Y135" s="1492"/>
      <c r="Z135" s="1492"/>
      <c r="AA135" s="1492"/>
      <c r="AB135" s="1493"/>
      <c r="AC135" s="303"/>
      <c r="AD135" s="312"/>
      <c r="AE135" s="312"/>
      <c r="AF135" s="312"/>
      <c r="AG135" s="312"/>
      <c r="AH135" s="312"/>
      <c r="AI135" s="312"/>
      <c r="AJ135" s="312"/>
      <c r="AK135" s="313"/>
      <c r="AL135" s="238"/>
    </row>
    <row r="136" spans="2:73" ht="14.15" customHeight="1" x14ac:dyDescent="0.3">
      <c r="B136" s="238"/>
      <c r="C136" s="306"/>
      <c r="D136" s="1485"/>
      <c r="E136" s="1486"/>
      <c r="F136" s="1486"/>
      <c r="G136" s="1486"/>
      <c r="H136" s="1486"/>
      <c r="I136" s="1486"/>
      <c r="J136" s="1486"/>
      <c r="K136" s="1486"/>
      <c r="L136" s="1486"/>
      <c r="M136" s="1486"/>
      <c r="N136" s="1486"/>
      <c r="O136" s="1486"/>
      <c r="P136" s="1486"/>
      <c r="Q136" s="1486"/>
      <c r="R136" s="1486"/>
      <c r="S136" s="1487"/>
      <c r="T136" s="1526" t="s">
        <v>65</v>
      </c>
      <c r="U136" s="1526"/>
      <c r="V136" s="1526"/>
      <c r="W136" s="1527"/>
      <c r="X136" s="1496" t="str">
        <f>IF(AND(入力シート!M13&lt;&gt;"",項目マップ!C86&lt;&gt;""),項目マップ!C86,"")</f>
        <v/>
      </c>
      <c r="Y136" s="1497"/>
      <c r="Z136" s="1497"/>
      <c r="AA136" s="1497"/>
      <c r="AB136" s="1498"/>
      <c r="AC136" s="314"/>
      <c r="AD136" s="314"/>
      <c r="AE136" s="314"/>
      <c r="AF136" s="314"/>
      <c r="AG136" s="314"/>
      <c r="AH136" s="314"/>
      <c r="AI136" s="314"/>
      <c r="AJ136" s="314"/>
      <c r="AK136" s="315"/>
      <c r="AL136" s="238"/>
    </row>
    <row r="137" spans="2:73" ht="14.15" customHeight="1" x14ac:dyDescent="0.3">
      <c r="B137" s="238"/>
      <c r="C137" s="238"/>
      <c r="D137" s="238"/>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c r="AA137" s="238"/>
      <c r="AB137" s="238"/>
      <c r="AC137" s="238"/>
      <c r="AD137" s="238"/>
      <c r="AE137" s="238"/>
      <c r="AF137" s="238"/>
      <c r="AG137" s="238"/>
      <c r="AH137" s="238"/>
      <c r="AI137" s="238"/>
      <c r="AJ137" s="238"/>
      <c r="AK137" s="238"/>
      <c r="AL137" s="238"/>
    </row>
    <row r="138" spans="2:73" ht="14.15" customHeight="1" thickBot="1" x14ac:dyDescent="0.35">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8"/>
      <c r="AC138" s="238"/>
      <c r="AD138" s="238"/>
      <c r="AE138" s="238"/>
      <c r="AF138" s="238"/>
      <c r="AG138" s="238"/>
      <c r="AH138" s="238"/>
      <c r="AI138" s="238"/>
      <c r="AJ138" s="238"/>
      <c r="AK138" s="238"/>
      <c r="AL138" s="238"/>
    </row>
    <row r="139" spans="2:73" ht="14.15" customHeight="1" thickBot="1" x14ac:dyDescent="0.35">
      <c r="B139" s="238"/>
      <c r="C139" s="1499" t="s">
        <v>168</v>
      </c>
      <c r="D139" s="1500"/>
      <c r="E139" s="1500"/>
      <c r="F139" s="1500"/>
      <c r="G139" s="1500"/>
      <c r="H139" s="1500"/>
      <c r="I139" s="1500"/>
      <c r="J139" s="1500"/>
      <c r="K139" s="1500"/>
      <c r="L139" s="1500"/>
      <c r="M139" s="1500"/>
      <c r="N139" s="1500"/>
      <c r="O139" s="1500"/>
      <c r="P139" s="1500"/>
      <c r="Q139" s="1500"/>
      <c r="R139" s="1500"/>
      <c r="S139" s="1500"/>
      <c r="T139" s="1500"/>
      <c r="U139" s="1500"/>
      <c r="V139" s="1500"/>
      <c r="W139" s="1500"/>
      <c r="X139" s="1500"/>
      <c r="Y139" s="1500"/>
      <c r="Z139" s="1500"/>
      <c r="AA139" s="1500"/>
      <c r="AB139" s="1500"/>
      <c r="AC139" s="1500"/>
      <c r="AD139" s="1500"/>
      <c r="AE139" s="1500"/>
      <c r="AF139" s="1500"/>
      <c r="AG139" s="1500"/>
      <c r="AH139" s="1500"/>
      <c r="AI139" s="1500"/>
      <c r="AJ139" s="1500"/>
      <c r="AK139" s="1501"/>
      <c r="AL139" s="238"/>
    </row>
    <row r="140" spans="2:73" ht="14.15" customHeight="1" x14ac:dyDescent="0.3">
      <c r="B140" s="238"/>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c r="AA140" s="316"/>
      <c r="AB140" s="316"/>
      <c r="AC140" s="316"/>
      <c r="AD140" s="316"/>
      <c r="AE140" s="316"/>
      <c r="AF140" s="316"/>
      <c r="AG140" s="316"/>
      <c r="AH140" s="316"/>
      <c r="AI140" s="316"/>
      <c r="AJ140" s="316"/>
      <c r="AK140" s="316"/>
      <c r="AL140" s="238"/>
    </row>
    <row r="141" spans="2:73" ht="15.25" customHeight="1" x14ac:dyDescent="0.3">
      <c r="B141" s="238"/>
      <c r="C141" s="238"/>
      <c r="D141" s="1210" t="s">
        <v>255</v>
      </c>
      <c r="E141" s="1210"/>
      <c r="F141" s="1210"/>
      <c r="G141" s="1210"/>
      <c r="H141" s="1210"/>
      <c r="I141" s="1210"/>
      <c r="J141" s="1210"/>
      <c r="K141" s="1210"/>
      <c r="L141" s="1210"/>
      <c r="M141" s="1210"/>
      <c r="N141" s="1292" t="str">
        <f>IF(AND(入力シート!M13&lt;&gt;"",項目マップ!C175&lt;&gt;""),項目マップ!C175,"")</f>
        <v/>
      </c>
      <c r="O141" s="1293"/>
      <c r="P141" s="1294"/>
      <c r="Q141" s="203" t="s">
        <v>62</v>
      </c>
      <c r="S141" s="239" t="s">
        <v>256</v>
      </c>
      <c r="AJ141" s="238"/>
      <c r="AK141" s="238"/>
      <c r="AL141" s="238"/>
    </row>
    <row r="142" spans="2:73" ht="14.15" customHeight="1" x14ac:dyDescent="0.3">
      <c r="B142" s="238"/>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c r="AD142" s="317"/>
      <c r="AE142" s="317"/>
      <c r="AF142" s="317"/>
      <c r="AG142" s="317"/>
      <c r="AH142" s="317"/>
      <c r="AI142" s="317"/>
      <c r="AJ142" s="317"/>
      <c r="AK142" s="317"/>
      <c r="AL142" s="238"/>
    </row>
    <row r="143" spans="2:73" ht="14.15" customHeight="1" x14ac:dyDescent="0.3">
      <c r="C143" s="217" t="s">
        <v>208</v>
      </c>
      <c r="D143" s="240" t="s">
        <v>257</v>
      </c>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1"/>
      <c r="AO143" s="1212"/>
      <c r="AP143" s="1212"/>
      <c r="AQ143" s="1212"/>
      <c r="AR143" s="1212"/>
      <c r="AS143" s="1212"/>
      <c r="AT143" s="1212"/>
      <c r="AU143" s="1212"/>
      <c r="AV143" s="1212"/>
      <c r="AW143" s="1212"/>
      <c r="AX143" s="1212"/>
      <c r="AY143" s="1212"/>
      <c r="AZ143" s="1212"/>
      <c r="BA143" s="1212"/>
      <c r="BB143" s="1212"/>
      <c r="BC143" s="1212"/>
      <c r="BD143" s="1212"/>
      <c r="BE143" s="1212"/>
      <c r="BF143" s="1212"/>
      <c r="BG143" s="1212"/>
      <c r="BH143" s="1212"/>
      <c r="BI143" s="1212"/>
      <c r="BJ143" s="1212"/>
      <c r="BK143" s="1212"/>
      <c r="BL143" s="1212"/>
      <c r="BM143" s="1212"/>
      <c r="BN143" s="1212"/>
      <c r="BO143" s="1212"/>
      <c r="BP143" s="1212"/>
      <c r="BQ143" s="1212"/>
      <c r="BR143" s="1212"/>
      <c r="BS143" s="1212"/>
      <c r="BT143" s="1212"/>
      <c r="BU143" s="1212"/>
    </row>
    <row r="144" spans="2:73" ht="14.15" customHeight="1" x14ac:dyDescent="0.3">
      <c r="C144" s="226"/>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3"/>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41" ht="14.15" customHeight="1" x14ac:dyDescent="0.3">
      <c r="C145" s="224"/>
      <c r="D145" s="203" t="s">
        <v>258</v>
      </c>
      <c r="AK145" s="245"/>
    </row>
    <row r="146" spans="3:41" ht="15.25" customHeight="1" x14ac:dyDescent="0.3">
      <c r="C146" s="224"/>
      <c r="D146" s="1210"/>
      <c r="E146" s="1210"/>
      <c r="F146" s="1210"/>
      <c r="G146" s="1210"/>
      <c r="H146" s="1210"/>
      <c r="I146" s="1210"/>
      <c r="J146" s="1210"/>
      <c r="K146" s="1210"/>
      <c r="L146" s="1210"/>
      <c r="M146" s="1210"/>
      <c r="N146" s="1295" t="str">
        <f>IF(AND(入力シート!M13&lt;&gt;"",項目マップ!C176&lt;&gt;""),項目マップ!C176,"")</f>
        <v/>
      </c>
      <c r="O146" s="1296"/>
      <c r="P146" s="1297"/>
      <c r="Q146" s="203" t="s">
        <v>62</v>
      </c>
      <c r="S146" s="246"/>
      <c r="AK146" s="245"/>
    </row>
    <row r="147" spans="3:41" ht="15.25" customHeight="1" x14ac:dyDescent="0.3">
      <c r="C147" s="224"/>
      <c r="P147" s="1298"/>
      <c r="Q147" s="1298"/>
      <c r="R147" s="1298"/>
      <c r="S147" s="1298"/>
      <c r="AK147" s="245"/>
    </row>
    <row r="148" spans="3:41" ht="15" customHeight="1" x14ac:dyDescent="0.3">
      <c r="C148" s="224"/>
      <c r="D148" s="1284" t="s">
        <v>259</v>
      </c>
      <c r="E148" s="1284"/>
      <c r="F148" s="1284"/>
      <c r="G148" s="1284"/>
      <c r="H148" s="1284"/>
      <c r="I148" s="1284"/>
      <c r="J148" s="1284"/>
      <c r="K148" s="1284"/>
      <c r="L148" s="1284"/>
      <c r="M148" s="318"/>
      <c r="N148" s="1285" t="str">
        <f>IF(AND(入力シート!M13&lt;&gt;"",項目マップ!C177&lt;&gt;""),項目マップ!C177,"")</f>
        <v/>
      </c>
      <c r="O148" s="1286" t="s">
        <v>76</v>
      </c>
      <c r="P148" s="1287" t="s">
        <v>76</v>
      </c>
      <c r="Q148" s="248" t="s">
        <v>260</v>
      </c>
      <c r="R148" s="319"/>
      <c r="S148" s="319"/>
      <c r="AK148" s="245"/>
    </row>
    <row r="149" spans="3:41" ht="15" hidden="1" customHeight="1" x14ac:dyDescent="0.3">
      <c r="C149" s="224"/>
      <c r="D149" s="1288" t="s">
        <v>261</v>
      </c>
      <c r="E149" s="1288"/>
      <c r="F149" s="1288"/>
      <c r="G149" s="1288"/>
      <c r="H149" s="1288"/>
      <c r="I149" s="1288"/>
      <c r="J149" s="1288"/>
      <c r="K149" s="1288"/>
      <c r="L149" s="1288"/>
      <c r="M149" s="318"/>
      <c r="N149" s="1285" t="str">
        <f>IF(AND(入力シート!M13&lt;&gt;"",項目マップ!C178&lt;&gt;""),項目マップ!C178,"")</f>
        <v/>
      </c>
      <c r="O149" s="1286" t="s">
        <v>76</v>
      </c>
      <c r="P149" s="1287" t="s">
        <v>76</v>
      </c>
      <c r="Q149" s="248" t="s">
        <v>260</v>
      </c>
      <c r="AI149" s="242"/>
      <c r="AJ149" s="242"/>
      <c r="AK149" s="243"/>
    </row>
    <row r="150" spans="3:41" ht="15.25" hidden="1" customHeight="1" x14ac:dyDescent="0.3">
      <c r="C150" s="224"/>
      <c r="G150" s="1289" t="s">
        <v>262</v>
      </c>
      <c r="H150" s="1289"/>
      <c r="I150" s="1289"/>
      <c r="J150" s="1289"/>
      <c r="K150" s="1289"/>
      <c r="L150" s="1289"/>
      <c r="M150" s="1289"/>
      <c r="N150" s="1289"/>
      <c r="O150" s="1289"/>
      <c r="P150" s="1290" t="str">
        <f>IF(AND(入力シート!M13&lt;&gt;"",項目マップ!C179&lt;&gt;""),項目マップ!C179,"")</f>
        <v/>
      </c>
      <c r="Q150" s="1291"/>
      <c r="R150" s="1291"/>
      <c r="S150" s="1291"/>
      <c r="T150" s="1291"/>
      <c r="U150" s="1291"/>
      <c r="V150" s="1291"/>
      <c r="W150" s="1291"/>
      <c r="X150" s="1291"/>
      <c r="Y150" s="246" t="s">
        <v>263</v>
      </c>
      <c r="AK150" s="245"/>
    </row>
    <row r="151" spans="3:41" ht="15.25" hidden="1" customHeight="1" x14ac:dyDescent="0.3">
      <c r="C151" s="224"/>
      <c r="G151" s="249" t="s">
        <v>264</v>
      </c>
      <c r="Y151" s="1312" t="str">
        <f>IF(AND(入力シート!M13&lt;&gt;"",項目マップ!C180&lt;&gt;""),項目マップ!C180,"")</f>
        <v/>
      </c>
      <c r="Z151" s="1312"/>
      <c r="AA151" s="1312"/>
      <c r="AB151" s="248" t="s">
        <v>265</v>
      </c>
      <c r="AC151" s="249"/>
      <c r="AK151" s="245"/>
      <c r="AN151" s="250"/>
      <c r="AO151" s="250"/>
    </row>
    <row r="152" spans="3:41" ht="15.25" hidden="1" customHeight="1" x14ac:dyDescent="0.3">
      <c r="C152" s="224"/>
      <c r="G152" s="249" t="s">
        <v>85</v>
      </c>
      <c r="Y152" s="1312" t="str">
        <f>IF(AND(入力シート!M13&lt;&gt;"",項目マップ!C181&lt;&gt;""),項目マップ!C181,"")</f>
        <v/>
      </c>
      <c r="Z152" s="1312"/>
      <c r="AA152" s="1312"/>
      <c r="AB152" s="248" t="s">
        <v>266</v>
      </c>
      <c r="AC152" s="249"/>
      <c r="AK152" s="245"/>
    </row>
    <row r="153" spans="3:41" ht="15.25" hidden="1" customHeight="1" x14ac:dyDescent="0.3">
      <c r="C153" s="224"/>
      <c r="AK153" s="245"/>
    </row>
    <row r="154" spans="3:41" ht="15.25" hidden="1" customHeight="1" x14ac:dyDescent="0.3">
      <c r="C154" s="224"/>
      <c r="F154" s="1313" t="str">
        <f>IF(AND(入力シート!M13&lt;&gt;"",項目マップ!C182&lt;&gt;""),項目マップ!C182,"")</f>
        <v/>
      </c>
      <c r="G154" s="1313"/>
      <c r="H154" s="1313"/>
      <c r="I154" s="1313"/>
      <c r="J154" s="1313"/>
      <c r="K154" s="1313"/>
      <c r="L154" s="1313"/>
      <c r="M154" s="1313"/>
      <c r="N154" s="1313"/>
      <c r="O154" s="1313"/>
      <c r="P154" s="1313"/>
      <c r="Q154" s="1313"/>
      <c r="R154" s="1313"/>
      <c r="S154" s="1313"/>
      <c r="T154" s="1313"/>
      <c r="U154" s="1313"/>
      <c r="V154" s="1313"/>
      <c r="W154" s="1313"/>
      <c r="X154" s="1313"/>
      <c r="Y154" s="1313"/>
      <c r="Z154" s="1313"/>
      <c r="AA154" s="1313"/>
      <c r="AB154" s="1313"/>
      <c r="AC154" s="1313"/>
      <c r="AD154" s="1313"/>
      <c r="AE154" s="1313"/>
      <c r="AF154" s="1313"/>
      <c r="AG154" s="1313"/>
      <c r="AH154" s="1313"/>
      <c r="AI154" s="1313"/>
      <c r="AJ154" s="1313"/>
      <c r="AK154" s="245"/>
    </row>
    <row r="155" spans="3:41" ht="15.25" customHeight="1" x14ac:dyDescent="0.3">
      <c r="C155" s="224"/>
      <c r="AK155" s="245"/>
    </row>
    <row r="156" spans="3:41" ht="15.25" customHeight="1" x14ac:dyDescent="0.3">
      <c r="C156" s="224"/>
      <c r="D156" s="203" t="s">
        <v>267</v>
      </c>
      <c r="L156" s="1238" t="s">
        <v>61</v>
      </c>
      <c r="M156" s="1314"/>
      <c r="N156" s="1295" t="str">
        <f>IF(AND(入力シート!M13&lt;&gt;"",項目マップ!C183&lt;&gt;""),項目マップ!C183,"")</f>
        <v/>
      </c>
      <c r="O156" s="1296"/>
      <c r="P156" s="1297"/>
      <c r="Q156" s="203" t="s">
        <v>62</v>
      </c>
      <c r="AK156" s="245"/>
    </row>
    <row r="157" spans="3:41" ht="15.25" customHeight="1" x14ac:dyDescent="0.3">
      <c r="C157" s="224"/>
      <c r="L157" s="1238" t="s">
        <v>64</v>
      </c>
      <c r="M157" s="1314"/>
      <c r="N157" s="1295" t="str">
        <f>IF(AND(入力シート!M13&lt;&gt;"",項目マップ!C184&lt;&gt;""),項目マップ!C184,"")</f>
        <v/>
      </c>
      <c r="O157" s="1296"/>
      <c r="P157" s="1297"/>
      <c r="Q157" s="203" t="s">
        <v>62</v>
      </c>
      <c r="AK157" s="245"/>
    </row>
    <row r="158" spans="3:41" ht="15.25" customHeight="1" x14ac:dyDescent="0.3">
      <c r="C158" s="224"/>
      <c r="L158" s="1238" t="s">
        <v>65</v>
      </c>
      <c r="M158" s="1314"/>
      <c r="N158" s="1295" t="str">
        <f>IF(AND(入力シート!M13&lt;&gt;"",項目マップ!C185&lt;&gt;""),項目マップ!C185,"")</f>
        <v/>
      </c>
      <c r="O158" s="1296"/>
      <c r="P158" s="1297"/>
      <c r="Q158" s="203" t="s">
        <v>62</v>
      </c>
      <c r="S158" s="1299" t="str">
        <f>IF(AND(入力シート!M13&lt;&gt;"",項目マップ!C186&lt;&gt;""),項目マップ!C186,"")</f>
        <v/>
      </c>
      <c r="T158" s="1300"/>
      <c r="U158" s="1300"/>
      <c r="V158" s="1300"/>
      <c r="W158" s="1300"/>
      <c r="X158" s="1301"/>
      <c r="Y158" s="251"/>
      <c r="Z158" s="246" t="s">
        <v>268</v>
      </c>
      <c r="AA158" s="251"/>
      <c r="AJ158" s="204"/>
      <c r="AK158" s="252"/>
    </row>
    <row r="159" spans="3:41" ht="15.25" customHeight="1" x14ac:dyDescent="0.3">
      <c r="C159" s="224"/>
      <c r="N159" s="253"/>
      <c r="O159" s="253"/>
      <c r="P159" s="253"/>
      <c r="S159" s="254"/>
      <c r="T159" s="254"/>
      <c r="U159" s="254"/>
      <c r="V159" s="254"/>
      <c r="W159" s="254"/>
      <c r="X159" s="254"/>
      <c r="Y159" s="251"/>
      <c r="Z159" s="246"/>
      <c r="AA159" s="251"/>
      <c r="AJ159" s="204"/>
      <c r="AK159" s="252"/>
    </row>
    <row r="160" spans="3:41" ht="15.25" customHeight="1" x14ac:dyDescent="0.3">
      <c r="C160" s="224"/>
      <c r="D160" s="1302" t="s">
        <v>765</v>
      </c>
      <c r="E160" s="1302"/>
      <c r="F160" s="1302"/>
      <c r="G160" s="1302"/>
      <c r="H160" s="1302"/>
      <c r="I160" s="1302"/>
      <c r="J160" s="1302"/>
      <c r="K160" s="1302"/>
      <c r="L160" s="1303" t="s">
        <v>88</v>
      </c>
      <c r="M160" s="1304"/>
      <c r="N160" s="1285" t="str">
        <f>IF(AND(入力シート!M13&lt;&gt;"",項目マップ!C187&lt;&gt;""),項目マップ!C187,"")</f>
        <v/>
      </c>
      <c r="O160" s="1286" t="s">
        <v>76</v>
      </c>
      <c r="P160" s="1287" t="s">
        <v>76</v>
      </c>
      <c r="Q160" s="248" t="s">
        <v>260</v>
      </c>
      <c r="S160" s="254"/>
      <c r="T160" s="254"/>
      <c r="U160" s="254"/>
      <c r="V160" s="254"/>
      <c r="W160" s="254"/>
      <c r="X160" s="254"/>
      <c r="Y160" s="251"/>
      <c r="Z160" s="246"/>
      <c r="AA160" s="251"/>
      <c r="AJ160" s="204"/>
      <c r="AK160" s="252"/>
    </row>
    <row r="161" spans="3:73" ht="15.25" customHeight="1" x14ac:dyDescent="0.3">
      <c r="C161" s="224"/>
      <c r="D161" s="1302"/>
      <c r="E161" s="1302"/>
      <c r="F161" s="1302"/>
      <c r="G161" s="1302"/>
      <c r="H161" s="1302"/>
      <c r="I161" s="1302"/>
      <c r="J161" s="1302"/>
      <c r="K161" s="1302"/>
      <c r="L161" s="1303" t="s">
        <v>762</v>
      </c>
      <c r="M161" s="1304"/>
      <c r="N161" s="1285" t="str">
        <f>IF(AND(入力シート!M13&lt;&gt;"",項目マップ!C188&lt;&gt;""),項目マップ!C188,"")</f>
        <v/>
      </c>
      <c r="O161" s="1286" t="s">
        <v>76</v>
      </c>
      <c r="P161" s="1287" t="s">
        <v>76</v>
      </c>
      <c r="Q161" s="248" t="s">
        <v>767</v>
      </c>
      <c r="S161" s="254"/>
      <c r="T161" s="254"/>
      <c r="U161" s="254"/>
      <c r="V161" s="254"/>
      <c r="W161" s="254"/>
      <c r="X161" s="254"/>
      <c r="Y161" s="251"/>
      <c r="Z161" s="246"/>
      <c r="AA161" s="251"/>
      <c r="AJ161" s="204"/>
      <c r="AK161" s="252"/>
    </row>
    <row r="162" spans="3:73" ht="14.15" customHeight="1" x14ac:dyDescent="0.3">
      <c r="C162" s="215"/>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3"/>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ht="14.15" customHeight="1" x14ac:dyDescent="0.3">
      <c r="C163" s="258"/>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c r="AA163" s="258"/>
      <c r="AB163" s="258"/>
      <c r="AC163" s="258"/>
      <c r="AD163" s="258"/>
      <c r="AE163" s="258"/>
      <c r="AF163" s="258"/>
      <c r="AG163" s="258"/>
      <c r="AH163" s="258"/>
      <c r="AI163" s="258"/>
      <c r="AJ163" s="258"/>
      <c r="AK163" s="258"/>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ht="14.15" customHeight="1" x14ac:dyDescent="0.3">
      <c r="C164" s="217" t="s">
        <v>234</v>
      </c>
      <c r="D164" s="240" t="s">
        <v>269</v>
      </c>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1"/>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ht="14.15" customHeight="1" x14ac:dyDescent="0.3">
      <c r="C165" s="215"/>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3"/>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ht="15.25" customHeight="1" x14ac:dyDescent="0.3">
      <c r="C166" s="215"/>
      <c r="D166" s="203" t="s">
        <v>270</v>
      </c>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3"/>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ht="15.25" customHeight="1" x14ac:dyDescent="0.3">
      <c r="C167" s="215"/>
      <c r="F167" s="242"/>
      <c r="G167" s="242"/>
      <c r="H167" s="242"/>
      <c r="I167" s="242"/>
      <c r="J167" s="242"/>
      <c r="K167" s="242"/>
      <c r="L167" s="242"/>
      <c r="M167" s="242"/>
      <c r="N167" s="1295" t="str">
        <f>IF(AND(入力シート!M13&lt;&gt;"",項目マップ!C189&lt;&gt;""),項目マップ!C189,"")</f>
        <v/>
      </c>
      <c r="O167" s="1296"/>
      <c r="P167" s="1297"/>
      <c r="Q167" s="203" t="s">
        <v>62</v>
      </c>
      <c r="S167" s="246"/>
      <c r="X167" s="242"/>
      <c r="Y167" s="242"/>
      <c r="Z167" s="242"/>
      <c r="AA167" s="242"/>
      <c r="AB167" s="242"/>
      <c r="AC167" s="242"/>
      <c r="AD167" s="242"/>
      <c r="AE167" s="242"/>
      <c r="AF167" s="242"/>
      <c r="AG167" s="242"/>
      <c r="AH167" s="242"/>
      <c r="AI167" s="242"/>
      <c r="AJ167" s="242"/>
      <c r="AK167" s="243"/>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ht="15" customHeight="1" x14ac:dyDescent="0.3">
      <c r="C168" s="215"/>
      <c r="F168" s="242"/>
      <c r="G168" s="242"/>
      <c r="H168" s="242"/>
      <c r="I168" s="242"/>
      <c r="J168" s="242"/>
      <c r="K168" s="242"/>
      <c r="L168" s="242"/>
      <c r="M168" s="242"/>
      <c r="N168" s="253"/>
      <c r="O168" s="253"/>
      <c r="P168" s="253"/>
      <c r="S168" s="246"/>
      <c r="X168" s="242"/>
      <c r="Y168" s="242"/>
      <c r="Z168" s="242"/>
      <c r="AA168" s="242"/>
      <c r="AB168" s="242"/>
      <c r="AC168" s="242"/>
      <c r="AD168" s="242"/>
      <c r="AE168" s="242"/>
      <c r="AF168" s="242"/>
      <c r="AG168" s="242"/>
      <c r="AH168" s="242"/>
      <c r="AI168" s="242"/>
      <c r="AJ168" s="242"/>
      <c r="AK168" s="243"/>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ht="15" customHeight="1" x14ac:dyDescent="0.3">
      <c r="C169" s="215"/>
      <c r="D169" s="1284" t="s">
        <v>259</v>
      </c>
      <c r="E169" s="1284"/>
      <c r="F169" s="1284"/>
      <c r="G169" s="1284"/>
      <c r="H169" s="1284"/>
      <c r="I169" s="1284"/>
      <c r="J169" s="1284"/>
      <c r="K169" s="1284"/>
      <c r="L169" s="1284"/>
      <c r="M169" s="242"/>
      <c r="N169" s="1285" t="str">
        <f>IF(AND(入力シート!M13&lt;&gt;"",項目マップ!C190&lt;&gt;""),項目マップ!C190,"")</f>
        <v/>
      </c>
      <c r="O169" s="1286" t="s">
        <v>76</v>
      </c>
      <c r="P169" s="1287" t="s">
        <v>76</v>
      </c>
      <c r="Q169" s="248" t="s">
        <v>260</v>
      </c>
      <c r="S169" s="246"/>
      <c r="X169" s="242"/>
      <c r="Y169" s="242"/>
      <c r="Z169" s="242"/>
      <c r="AA169" s="242"/>
      <c r="AB169" s="242"/>
      <c r="AC169" s="242"/>
      <c r="AD169" s="242"/>
      <c r="AE169" s="242"/>
      <c r="AF169" s="242"/>
      <c r="AG169" s="242"/>
      <c r="AH169" s="242"/>
      <c r="AI169" s="242"/>
      <c r="AJ169" s="242"/>
      <c r="AK169" s="243"/>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ht="15" hidden="1" customHeight="1" x14ac:dyDescent="0.3">
      <c r="C170" s="215"/>
      <c r="D170" s="1288" t="s">
        <v>261</v>
      </c>
      <c r="E170" s="1288"/>
      <c r="F170" s="1288"/>
      <c r="G170" s="1288"/>
      <c r="H170" s="1288"/>
      <c r="I170" s="1288"/>
      <c r="J170" s="1288"/>
      <c r="K170" s="1288"/>
      <c r="L170" s="1288"/>
      <c r="M170" s="318"/>
      <c r="N170" s="1285" t="str">
        <f>IF(AND(入力シート!M13&lt;&gt;"",項目マップ!C191&lt;&gt;""),項目マップ!C191,"")</f>
        <v/>
      </c>
      <c r="O170" s="1286" t="s">
        <v>76</v>
      </c>
      <c r="P170" s="1287" t="s">
        <v>76</v>
      </c>
      <c r="Q170" s="248" t="s">
        <v>260</v>
      </c>
      <c r="X170" s="242"/>
      <c r="Y170" s="242"/>
      <c r="Z170" s="242"/>
      <c r="AA170" s="242"/>
      <c r="AB170" s="242"/>
      <c r="AC170" s="242"/>
      <c r="AD170" s="242"/>
      <c r="AE170" s="242"/>
      <c r="AF170" s="242"/>
      <c r="AG170" s="242"/>
      <c r="AH170" s="242"/>
      <c r="AI170" s="242"/>
      <c r="AJ170" s="242"/>
      <c r="AK170" s="243"/>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ht="15.25" customHeight="1" x14ac:dyDescent="0.3">
      <c r="C171" s="215"/>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c r="AA171" s="242"/>
      <c r="AB171" s="242"/>
      <c r="AC171" s="242"/>
      <c r="AD171" s="242"/>
      <c r="AE171" s="242"/>
      <c r="AF171" s="242"/>
      <c r="AG171" s="242"/>
      <c r="AH171" s="242"/>
      <c r="AI171" s="242"/>
      <c r="AJ171" s="242"/>
      <c r="AK171" s="243"/>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ht="15.25" customHeight="1" x14ac:dyDescent="0.3">
      <c r="C172" s="215"/>
      <c r="D172" s="242" t="s">
        <v>267</v>
      </c>
      <c r="E172" s="242"/>
      <c r="F172" s="242"/>
      <c r="G172" s="242"/>
      <c r="H172" s="242"/>
      <c r="I172" s="242"/>
      <c r="J172" s="242"/>
      <c r="K172" s="242"/>
      <c r="L172" s="1317" t="s">
        <v>61</v>
      </c>
      <c r="M172" s="1318"/>
      <c r="N172" s="1295" t="str">
        <f>IF(AND(入力シート!M13&lt;&gt;"",項目マップ!C192&lt;&gt;""),項目マップ!C192,"")</f>
        <v/>
      </c>
      <c r="O172" s="1296"/>
      <c r="P172" s="1297"/>
      <c r="Q172" s="203" t="s">
        <v>62</v>
      </c>
      <c r="R172" s="242"/>
      <c r="S172" s="242"/>
      <c r="T172" s="242"/>
      <c r="U172" s="242"/>
      <c r="V172" s="242"/>
      <c r="W172" s="242"/>
      <c r="X172" s="242"/>
      <c r="Y172" s="242"/>
      <c r="Z172" s="242"/>
      <c r="AA172" s="242"/>
      <c r="AB172" s="242"/>
      <c r="AC172" s="242"/>
      <c r="AD172" s="242"/>
      <c r="AE172" s="242"/>
      <c r="AF172" s="242"/>
      <c r="AG172" s="242"/>
      <c r="AH172" s="242"/>
      <c r="AI172" s="242"/>
      <c r="AJ172" s="242"/>
      <c r="AK172" s="243"/>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ht="15.25" customHeight="1" x14ac:dyDescent="0.3">
      <c r="C173" s="215"/>
      <c r="D173" s="242"/>
      <c r="E173" s="242"/>
      <c r="F173" s="242"/>
      <c r="G173" s="242"/>
      <c r="H173" s="242"/>
      <c r="I173" s="242"/>
      <c r="J173" s="242"/>
      <c r="K173" s="242"/>
      <c r="L173" s="1317" t="s">
        <v>64</v>
      </c>
      <c r="M173" s="1318"/>
      <c r="N173" s="1295" t="str">
        <f>IF(AND(入力シート!M13&lt;&gt;"",項目マップ!C193&lt;&gt;""),項目マップ!C193,"")</f>
        <v/>
      </c>
      <c r="O173" s="1296"/>
      <c r="P173" s="1297"/>
      <c r="Q173" s="203" t="s">
        <v>62</v>
      </c>
      <c r="R173" s="242"/>
      <c r="S173" s="242"/>
      <c r="T173" s="242"/>
      <c r="U173" s="242"/>
      <c r="V173" s="242"/>
      <c r="W173" s="242"/>
      <c r="X173" s="242"/>
      <c r="Y173" s="242"/>
      <c r="Z173" s="242"/>
      <c r="AA173" s="242"/>
      <c r="AB173" s="242"/>
      <c r="AC173" s="242"/>
      <c r="AD173" s="242"/>
      <c r="AE173" s="242"/>
      <c r="AF173" s="242"/>
      <c r="AG173" s="242"/>
      <c r="AH173" s="242"/>
      <c r="AI173" s="242"/>
      <c r="AJ173" s="242"/>
      <c r="AK173" s="243"/>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ht="15.25" customHeight="1" x14ac:dyDescent="0.3">
      <c r="C174" s="215"/>
      <c r="D174" s="242"/>
      <c r="E174" s="242"/>
      <c r="F174" s="242"/>
      <c r="G174" s="242"/>
      <c r="H174" s="242"/>
      <c r="I174" s="242"/>
      <c r="J174" s="242"/>
      <c r="K174" s="242"/>
      <c r="L174" s="1317" t="s">
        <v>65</v>
      </c>
      <c r="M174" s="1318"/>
      <c r="N174" s="1295" t="str">
        <f>IF(AND(入力シート!M13&lt;&gt;"",項目マップ!C194&lt;&gt;""),項目マップ!C194,"")</f>
        <v/>
      </c>
      <c r="O174" s="1296"/>
      <c r="P174" s="1297"/>
      <c r="Q174" s="203" t="s">
        <v>62</v>
      </c>
      <c r="R174" s="242"/>
      <c r="S174" s="1299" t="str">
        <f>IF(AND(入力シート!M13&lt;&gt;"",項目マップ!C195&lt;&gt;""),項目マップ!C195,"")</f>
        <v/>
      </c>
      <c r="T174" s="1300"/>
      <c r="U174" s="1300"/>
      <c r="V174" s="1300"/>
      <c r="W174" s="1300"/>
      <c r="X174" s="1301"/>
      <c r="Y174" s="242"/>
      <c r="Z174" s="246" t="s">
        <v>268</v>
      </c>
      <c r="AA174" s="242"/>
      <c r="AB174" s="242"/>
      <c r="AC174" s="242"/>
      <c r="AD174" s="242"/>
      <c r="AE174" s="242"/>
      <c r="AF174" s="242"/>
      <c r="AG174" s="242"/>
      <c r="AH174" s="242"/>
      <c r="AI174" s="242"/>
      <c r="AJ174" s="242"/>
      <c r="AK174" s="243"/>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ht="15.25" customHeight="1" x14ac:dyDescent="0.3">
      <c r="C175" s="215"/>
      <c r="D175" s="242"/>
      <c r="E175" s="242"/>
      <c r="F175" s="242"/>
      <c r="G175" s="242"/>
      <c r="H175" s="242"/>
      <c r="I175" s="242"/>
      <c r="J175" s="242"/>
      <c r="K175" s="242"/>
      <c r="L175" s="261"/>
      <c r="M175" s="261"/>
      <c r="N175" s="253"/>
      <c r="O175" s="253"/>
      <c r="P175" s="253"/>
      <c r="R175" s="242"/>
      <c r="S175" s="254"/>
      <c r="T175" s="254"/>
      <c r="U175" s="254"/>
      <c r="V175" s="254"/>
      <c r="W175" s="254"/>
      <c r="X175" s="254"/>
      <c r="Y175" s="242"/>
      <c r="Z175" s="246"/>
      <c r="AA175" s="242"/>
      <c r="AB175" s="242"/>
      <c r="AC175" s="242"/>
      <c r="AD175" s="242"/>
      <c r="AE175" s="242"/>
      <c r="AF175" s="242"/>
      <c r="AG175" s="242"/>
      <c r="AH175" s="242"/>
      <c r="AI175" s="242"/>
      <c r="AJ175" s="242"/>
      <c r="AK175" s="243"/>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ht="15.25" customHeight="1" x14ac:dyDescent="0.3">
      <c r="C176" s="215"/>
      <c r="D176" s="1327" t="s">
        <v>765</v>
      </c>
      <c r="E176" s="1302"/>
      <c r="F176" s="1302"/>
      <c r="G176" s="1302"/>
      <c r="H176" s="1302"/>
      <c r="I176" s="1302"/>
      <c r="J176" s="1302"/>
      <c r="K176" s="1302"/>
      <c r="L176" s="1328" t="s">
        <v>88</v>
      </c>
      <c r="M176" s="1329"/>
      <c r="N176" s="1285" t="str">
        <f>IF(AND(入力シート!M13&lt;&gt;"",項目マップ!C196&lt;&gt;""),項目マップ!C196,"")</f>
        <v/>
      </c>
      <c r="O176" s="1286" t="s">
        <v>76</v>
      </c>
      <c r="P176" s="1287" t="s">
        <v>76</v>
      </c>
      <c r="Q176" s="248" t="s">
        <v>260</v>
      </c>
      <c r="R176" s="242"/>
      <c r="S176" s="254"/>
      <c r="T176" s="254"/>
      <c r="U176" s="254"/>
      <c r="V176" s="254"/>
      <c r="W176" s="254"/>
      <c r="X176" s="254"/>
      <c r="Y176" s="242"/>
      <c r="Z176" s="246"/>
      <c r="AA176" s="242"/>
      <c r="AB176" s="242"/>
      <c r="AC176" s="242"/>
      <c r="AD176" s="242"/>
      <c r="AE176" s="242"/>
      <c r="AF176" s="242"/>
      <c r="AG176" s="242"/>
      <c r="AH176" s="242"/>
      <c r="AI176" s="242"/>
      <c r="AJ176" s="242"/>
      <c r="AK176" s="243"/>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2:73" ht="15.25" customHeight="1" x14ac:dyDescent="0.3">
      <c r="C177" s="215"/>
      <c r="D177" s="1302"/>
      <c r="E177" s="1302"/>
      <c r="F177" s="1302"/>
      <c r="G177" s="1302"/>
      <c r="H177" s="1302"/>
      <c r="I177" s="1302"/>
      <c r="J177" s="1302"/>
      <c r="K177" s="1302"/>
      <c r="L177" s="1328" t="s">
        <v>762</v>
      </c>
      <c r="M177" s="1329"/>
      <c r="N177" s="1285" t="str">
        <f>IF(AND(入力シート!M13&lt;&gt;"",項目マップ!C197&lt;&gt;""),項目マップ!C197,"")</f>
        <v/>
      </c>
      <c r="O177" s="1286" t="s">
        <v>76</v>
      </c>
      <c r="P177" s="1287" t="s">
        <v>76</v>
      </c>
      <c r="Q177" s="248" t="s">
        <v>767</v>
      </c>
      <c r="R177" s="242"/>
      <c r="S177" s="254"/>
      <c r="T177" s="254"/>
      <c r="U177" s="254"/>
      <c r="V177" s="254"/>
      <c r="W177" s="254"/>
      <c r="X177" s="254"/>
      <c r="Y177" s="242"/>
      <c r="Z177" s="246"/>
      <c r="AA177" s="242"/>
      <c r="AB177" s="242"/>
      <c r="AC177" s="242"/>
      <c r="AD177" s="242"/>
      <c r="AE177" s="242"/>
      <c r="AF177" s="242"/>
      <c r="AG177" s="242"/>
      <c r="AH177" s="242"/>
      <c r="AI177" s="242"/>
      <c r="AJ177" s="242"/>
      <c r="AK177" s="243"/>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2:73" ht="14.15" customHeight="1" x14ac:dyDescent="0.3">
      <c r="C178" s="231"/>
      <c r="D178" s="262"/>
      <c r="E178" s="262"/>
      <c r="F178" s="262"/>
      <c r="G178" s="262"/>
      <c r="H178" s="262"/>
      <c r="I178" s="262"/>
      <c r="J178" s="262"/>
      <c r="K178" s="262"/>
      <c r="L178" s="262"/>
      <c r="M178" s="262"/>
      <c r="N178" s="262"/>
      <c r="O178" s="262"/>
      <c r="P178" s="262"/>
      <c r="Q178" s="262"/>
      <c r="R178" s="262"/>
      <c r="S178" s="262"/>
      <c r="T178" s="262"/>
      <c r="U178" s="262"/>
      <c r="V178" s="262"/>
      <c r="W178" s="262"/>
      <c r="X178" s="262"/>
      <c r="Y178" s="262"/>
      <c r="Z178" s="262"/>
      <c r="AA178" s="262"/>
      <c r="AB178" s="262"/>
      <c r="AC178" s="262"/>
      <c r="AD178" s="262"/>
      <c r="AE178" s="262"/>
      <c r="AF178" s="262"/>
      <c r="AG178" s="262"/>
      <c r="AH178" s="262"/>
      <c r="AI178" s="262"/>
      <c r="AJ178" s="262"/>
      <c r="AK178" s="263"/>
    </row>
    <row r="179" spans="2:73" ht="14.15" customHeight="1" x14ac:dyDescent="0.3">
      <c r="F179" s="264"/>
    </row>
    <row r="180" spans="2:73" ht="14.15" customHeight="1" x14ac:dyDescent="0.3">
      <c r="F180" s="264"/>
    </row>
    <row r="181" spans="2:73" ht="14.15" customHeight="1" x14ac:dyDescent="0.3">
      <c r="F181" s="264"/>
    </row>
    <row r="182" spans="2:73" ht="14.15" customHeight="1" x14ac:dyDescent="0.3">
      <c r="B182" s="1117" t="s">
        <v>738</v>
      </c>
      <c r="C182" s="1117"/>
      <c r="D182" s="1117"/>
      <c r="E182" s="1117"/>
      <c r="F182" s="1117"/>
      <c r="G182" s="1118"/>
      <c r="H182" s="1118"/>
      <c r="I182" s="1118"/>
      <c r="J182" s="1118"/>
      <c r="K182" s="1118"/>
      <c r="L182" s="1118"/>
      <c r="M182" s="1118"/>
      <c r="N182" s="1118"/>
      <c r="O182" s="1118"/>
      <c r="P182" s="1118"/>
      <c r="Q182" s="1118"/>
      <c r="R182" s="1118"/>
      <c r="S182" s="1118"/>
      <c r="T182" s="1118"/>
      <c r="U182" s="1118"/>
      <c r="V182" s="1118"/>
      <c r="W182" s="1118"/>
      <c r="X182" s="1118"/>
      <c r="Y182" s="1118"/>
      <c r="Z182" s="1118"/>
      <c r="AA182" s="1118"/>
      <c r="AB182" s="1118"/>
      <c r="AC182" s="1118"/>
      <c r="AD182" s="1118"/>
      <c r="AE182" s="1118"/>
      <c r="AF182" s="1118"/>
      <c r="AG182" s="1118"/>
      <c r="AH182" s="1118"/>
      <c r="AI182" s="1118"/>
      <c r="AJ182" s="1118"/>
      <c r="AK182" s="1119" t="s">
        <v>272</v>
      </c>
      <c r="AL182" s="1119"/>
    </row>
    <row r="183" spans="2:73" ht="14.15" customHeight="1" x14ac:dyDescent="0.3">
      <c r="F183" s="264"/>
    </row>
    <row r="184" spans="2:73" ht="14.15" customHeight="1" x14ac:dyDescent="0.3"/>
    <row r="185" spans="2:73" ht="16" customHeight="1" x14ac:dyDescent="0.3">
      <c r="B185" s="1457" t="s">
        <v>804</v>
      </c>
      <c r="C185" s="1457"/>
      <c r="D185" s="1457"/>
      <c r="E185" s="1457"/>
      <c r="F185" s="1457"/>
      <c r="G185" s="1457"/>
      <c r="H185" s="1457"/>
      <c r="I185" s="1457"/>
      <c r="J185" s="1457"/>
      <c r="K185" s="1457"/>
      <c r="L185" s="1457"/>
      <c r="M185" s="1457"/>
      <c r="N185" s="1457"/>
      <c r="O185" s="1457"/>
      <c r="P185" s="1457"/>
      <c r="Q185" s="1457"/>
      <c r="R185" s="1457"/>
      <c r="S185" s="1457"/>
      <c r="T185" s="1457"/>
      <c r="U185" s="1457"/>
      <c r="V185" s="1457"/>
      <c r="W185" s="1457"/>
      <c r="X185" s="1457"/>
      <c r="Y185" s="1457"/>
      <c r="Z185" s="1457"/>
      <c r="AA185" s="1457"/>
      <c r="AB185" s="1457"/>
      <c r="AC185" s="1457"/>
      <c r="AD185" s="1457"/>
      <c r="AE185" s="1457"/>
      <c r="AF185" s="1457"/>
      <c r="AG185" s="1457"/>
      <c r="AH185" s="1457"/>
      <c r="AI185" s="1457"/>
      <c r="AJ185" s="1457"/>
      <c r="AK185" s="1457"/>
      <c r="AL185" s="1457"/>
    </row>
    <row r="186" spans="2:73" ht="14.15" customHeight="1" thickBot="1" x14ac:dyDescent="0.35"/>
    <row r="187" spans="2:73" ht="14.15" customHeight="1" thickBot="1" x14ac:dyDescent="0.35">
      <c r="C187" s="1441" t="s">
        <v>302</v>
      </c>
      <c r="D187" s="1442"/>
      <c r="E187" s="1442"/>
      <c r="F187" s="1442"/>
      <c r="G187" s="1442"/>
      <c r="H187" s="1442"/>
      <c r="I187" s="1442"/>
      <c r="J187" s="1442"/>
      <c r="K187" s="1442"/>
      <c r="L187" s="1442"/>
      <c r="M187" s="1442"/>
      <c r="N187" s="1442"/>
      <c r="O187" s="1442"/>
      <c r="P187" s="1442"/>
      <c r="Q187" s="1442"/>
      <c r="R187" s="1442"/>
      <c r="S187" s="1442"/>
      <c r="T187" s="1442"/>
      <c r="U187" s="1442"/>
      <c r="V187" s="1442"/>
      <c r="W187" s="1442"/>
      <c r="X187" s="1442"/>
      <c r="Y187" s="1442"/>
      <c r="Z187" s="1442"/>
      <c r="AA187" s="1442"/>
      <c r="AB187" s="1442"/>
      <c r="AC187" s="1442"/>
      <c r="AD187" s="1442"/>
      <c r="AE187" s="1442"/>
      <c r="AF187" s="1442"/>
      <c r="AG187" s="1442"/>
      <c r="AH187" s="1442"/>
      <c r="AI187" s="1442"/>
      <c r="AJ187" s="1442"/>
      <c r="AK187" s="1443"/>
    </row>
    <row r="188" spans="2:73" ht="14.15" customHeight="1" x14ac:dyDescent="0.3">
      <c r="C188" s="320" t="s">
        <v>208</v>
      </c>
      <c r="D188" s="1229" t="s">
        <v>798</v>
      </c>
      <c r="E188" s="1229"/>
      <c r="F188" s="1229"/>
      <c r="G188" s="1229"/>
      <c r="H188" s="1229"/>
      <c r="I188" s="1229"/>
      <c r="J188" s="1229"/>
      <c r="K188" s="1229"/>
      <c r="L188" s="1229"/>
      <c r="M188" s="1229"/>
      <c r="N188" s="1229"/>
      <c r="O188" s="1229"/>
      <c r="P188" s="1229"/>
      <c r="Q188" s="1229"/>
      <c r="R188" s="1229"/>
      <c r="S188" s="1229"/>
      <c r="T188" s="1229"/>
      <c r="U188" s="1229"/>
      <c r="V188" s="1229"/>
      <c r="W188" s="1229"/>
      <c r="X188" s="1229"/>
      <c r="Y188" s="1229"/>
      <c r="Z188" s="1229"/>
      <c r="AA188" s="1229"/>
      <c r="AB188" s="1229"/>
      <c r="AC188" s="1229"/>
      <c r="AD188" s="1229"/>
      <c r="AE188" s="1229"/>
      <c r="AF188" s="1238" t="s">
        <v>278</v>
      </c>
      <c r="AG188" s="1238"/>
      <c r="AH188" s="1238"/>
      <c r="AI188" s="1238"/>
      <c r="AJ188" s="1238"/>
      <c r="AK188" s="1239"/>
    </row>
    <row r="189" spans="2:73" ht="14.15" customHeight="1" x14ac:dyDescent="0.3">
      <c r="C189" s="222"/>
      <c r="D189" s="1333" t="s">
        <v>100</v>
      </c>
      <c r="E189" s="1334"/>
      <c r="F189" s="1334"/>
      <c r="G189" s="1334"/>
      <c r="H189" s="1334"/>
      <c r="I189" s="1334"/>
      <c r="J189" s="1334"/>
      <c r="K189" s="1334"/>
      <c r="L189" s="1335"/>
      <c r="M189" s="1336" t="s">
        <v>101</v>
      </c>
      <c r="N189" s="1336"/>
      <c r="O189" s="1336"/>
      <c r="P189" s="1336"/>
      <c r="Q189" s="1336"/>
      <c r="R189" s="1336"/>
      <c r="S189" s="1337"/>
      <c r="T189" s="1338" t="s">
        <v>102</v>
      </c>
      <c r="U189" s="1336"/>
      <c r="V189" s="1336"/>
      <c r="W189" s="1336"/>
      <c r="X189" s="1336"/>
      <c r="Y189" s="1336"/>
      <c r="Z189" s="1337"/>
      <c r="AA189" s="1339" t="s">
        <v>103</v>
      </c>
      <c r="AB189" s="1340"/>
      <c r="AC189" s="1341"/>
      <c r="AD189" s="1338" t="s">
        <v>801</v>
      </c>
      <c r="AE189" s="1336"/>
      <c r="AF189" s="1336"/>
      <c r="AG189" s="1336"/>
      <c r="AH189" s="1336"/>
      <c r="AI189" s="1336"/>
      <c r="AJ189" s="1336"/>
      <c r="AK189" s="1342"/>
    </row>
    <row r="190" spans="2:73" ht="20.149999999999999" customHeight="1" x14ac:dyDescent="0.3">
      <c r="C190" s="224"/>
      <c r="D190" s="1359" t="s">
        <v>104</v>
      </c>
      <c r="E190" s="1360"/>
      <c r="F190" s="1361"/>
      <c r="G190" s="1361"/>
      <c r="H190" s="1361"/>
      <c r="I190" s="1361"/>
      <c r="J190" s="1361"/>
      <c r="K190" s="1361"/>
      <c r="L190" s="1362"/>
      <c r="M190" s="1363" t="str">
        <f>IF(AND(入力シート!M13&lt;&gt;"",項目マップ!C94&lt;&gt;""),項目マップ!C94,"")</f>
        <v/>
      </c>
      <c r="N190" s="1364"/>
      <c r="O190" s="1364"/>
      <c r="P190" s="1364"/>
      <c r="Q190" s="1364"/>
      <c r="R190" s="1364"/>
      <c r="S190" s="1364"/>
      <c r="T190" s="1365" t="str">
        <f>IF(AND(入力シート!M13&lt;&gt;"",項目マップ!C97&lt;&gt;""),項目マップ!C97,"")</f>
        <v/>
      </c>
      <c r="U190" s="1365"/>
      <c r="V190" s="1365"/>
      <c r="W190" s="1365"/>
      <c r="X190" s="1365"/>
      <c r="Y190" s="1365"/>
      <c r="Z190" s="1365"/>
      <c r="AA190" s="1366"/>
      <c r="AB190" s="1366"/>
      <c r="AC190" s="1366"/>
      <c r="AD190" s="1365" t="str">
        <f>IF(AND(入力シート!M13&lt;&gt;"",項目マップ!C101&lt;&gt;""),項目マップ!C101,"")</f>
        <v/>
      </c>
      <c r="AE190" s="1365"/>
      <c r="AF190" s="1365"/>
      <c r="AG190" s="1365"/>
      <c r="AH190" s="1365"/>
      <c r="AI190" s="1365"/>
      <c r="AJ190" s="1365"/>
      <c r="AK190" s="1369"/>
    </row>
    <row r="191" spans="2:73" ht="20.149999999999999" customHeight="1" x14ac:dyDescent="0.3">
      <c r="C191" s="224"/>
      <c r="D191" s="1187" t="s">
        <v>105</v>
      </c>
      <c r="E191" s="1144"/>
      <c r="F191" s="1145"/>
      <c r="G191" s="1145"/>
      <c r="H191" s="1145"/>
      <c r="I191" s="1145"/>
      <c r="J191" s="1145"/>
      <c r="K191" s="1145"/>
      <c r="L191" s="1188"/>
      <c r="M191" s="1370" t="str">
        <f>IF(AND(入力シート!M13&lt;&gt;"",項目マップ!C95&lt;&gt;""),項目マップ!C95,"")</f>
        <v/>
      </c>
      <c r="N191" s="1371"/>
      <c r="O191" s="1371"/>
      <c r="P191" s="1371"/>
      <c r="Q191" s="1371"/>
      <c r="R191" s="1371"/>
      <c r="S191" s="1371"/>
      <c r="T191" s="1372" t="str">
        <f>IF(AND(入力シート!M13&lt;&gt;"",項目マップ!C98&lt;&gt;""),項目マップ!C98,"")</f>
        <v/>
      </c>
      <c r="U191" s="1372"/>
      <c r="V191" s="1372"/>
      <c r="W191" s="1372"/>
      <c r="X191" s="1372"/>
      <c r="Y191" s="1372"/>
      <c r="Z191" s="1372"/>
      <c r="AA191" s="1367"/>
      <c r="AB191" s="1367"/>
      <c r="AC191" s="1367"/>
      <c r="AD191" s="1372" t="str">
        <f>IF(AND(入力シート!M13&lt;&gt;"",項目マップ!C102&lt;&gt;""),項目マップ!C102,"")</f>
        <v/>
      </c>
      <c r="AE191" s="1372"/>
      <c r="AF191" s="1372"/>
      <c r="AG191" s="1372"/>
      <c r="AH191" s="1372"/>
      <c r="AI191" s="1372"/>
      <c r="AJ191" s="1372"/>
      <c r="AK191" s="1373"/>
    </row>
    <row r="192" spans="2:73" ht="20.149999999999999" customHeight="1" x14ac:dyDescent="0.3">
      <c r="C192" s="222"/>
      <c r="D192" s="1374" t="s">
        <v>106</v>
      </c>
      <c r="E192" s="1375"/>
      <c r="F192" s="1376"/>
      <c r="G192" s="1376"/>
      <c r="H192" s="1376"/>
      <c r="I192" s="1376"/>
      <c r="J192" s="1376"/>
      <c r="K192" s="1376"/>
      <c r="L192" s="1377"/>
      <c r="M192" s="1388" t="str">
        <f>IF(AND(入力シート!M13&lt;&gt;"",項目マップ!C96&lt;&gt;""),項目マップ!C96,"")</f>
        <v/>
      </c>
      <c r="N192" s="1389"/>
      <c r="O192" s="1389"/>
      <c r="P192" s="1389"/>
      <c r="Q192" s="1389"/>
      <c r="R192" s="1389"/>
      <c r="S192" s="1389"/>
      <c r="T192" s="1390" t="str">
        <f>IF(AND(入力シート!M13&lt;&gt;"",項目マップ!C99&lt;&gt;""),項目マップ!C99,"")</f>
        <v/>
      </c>
      <c r="U192" s="1390"/>
      <c r="V192" s="1390"/>
      <c r="W192" s="1390"/>
      <c r="X192" s="1390"/>
      <c r="Y192" s="1390"/>
      <c r="Z192" s="1390"/>
      <c r="AA192" s="1368"/>
      <c r="AB192" s="1368"/>
      <c r="AC192" s="1368"/>
      <c r="AD192" s="1390" t="str">
        <f>IF(AND(入力シート!M13&lt;&gt;"",項目マップ!C103&lt;&gt;""),項目マップ!C103,"")</f>
        <v/>
      </c>
      <c r="AE192" s="1390"/>
      <c r="AF192" s="1390"/>
      <c r="AG192" s="1390"/>
      <c r="AH192" s="1390"/>
      <c r="AI192" s="1390"/>
      <c r="AJ192" s="1390"/>
      <c r="AK192" s="1391"/>
    </row>
    <row r="193" spans="2:38" ht="20.149999999999999" customHeight="1" x14ac:dyDescent="0.3">
      <c r="C193" s="267"/>
      <c r="D193" s="1392" t="s">
        <v>65</v>
      </c>
      <c r="E193" s="1393"/>
      <c r="F193" s="1394"/>
      <c r="G193" s="1394"/>
      <c r="H193" s="1394"/>
      <c r="I193" s="1394"/>
      <c r="J193" s="1394"/>
      <c r="K193" s="1394"/>
      <c r="L193" s="1395"/>
      <c r="M193" s="1396" t="str">
        <f>IF(AND(入力シート!M13&lt;&gt;"",項目マップ!C104&lt;&gt;""),項目マップ!C104,"")</f>
        <v/>
      </c>
      <c r="N193" s="1397"/>
      <c r="O193" s="1397"/>
      <c r="P193" s="1397"/>
      <c r="Q193" s="1397"/>
      <c r="R193" s="1397"/>
      <c r="S193" s="1397"/>
      <c r="T193" s="1398" t="str">
        <f>IF(AND(入力シート!M13&lt;&gt;"",項目マップ!C105&lt;&gt;""),項目マップ!C105,"")</f>
        <v/>
      </c>
      <c r="U193" s="1398"/>
      <c r="V193" s="1398"/>
      <c r="W193" s="1398"/>
      <c r="X193" s="1398"/>
      <c r="Y193" s="1398"/>
      <c r="Z193" s="1398"/>
      <c r="AA193" s="1394" t="str">
        <f>IF(AND(入力シート!M13&lt;&gt;"",項目マップ!C100&lt;&gt;""),項目マップ!C100,"")</f>
        <v/>
      </c>
      <c r="AB193" s="1394"/>
      <c r="AC193" s="1394"/>
      <c r="AD193" s="1399" t="str">
        <f>IF(AND(入力シート!M13&lt;&gt;"",項目マップ!C106&lt;&gt;""),項目マップ!C106,"")</f>
        <v/>
      </c>
      <c r="AE193" s="1399"/>
      <c r="AF193" s="1399"/>
      <c r="AG193" s="1399"/>
      <c r="AH193" s="1399"/>
      <c r="AI193" s="1399"/>
      <c r="AJ193" s="1399"/>
      <c r="AK193" s="1400"/>
    </row>
    <row r="194" spans="2:38" ht="14.15" customHeight="1" thickBot="1" x14ac:dyDescent="0.35"/>
    <row r="195" spans="2:38" ht="14.15" customHeight="1" thickBot="1" x14ac:dyDescent="0.35">
      <c r="C195" s="1441" t="s">
        <v>168</v>
      </c>
      <c r="D195" s="1442"/>
      <c r="E195" s="1442"/>
      <c r="F195" s="1442"/>
      <c r="G195" s="1442"/>
      <c r="H195" s="1442"/>
      <c r="I195" s="1442"/>
      <c r="J195" s="1442"/>
      <c r="K195" s="1442"/>
      <c r="L195" s="1442"/>
      <c r="M195" s="1442"/>
      <c r="N195" s="1442"/>
      <c r="O195" s="1442"/>
      <c r="P195" s="1442"/>
      <c r="Q195" s="1442"/>
      <c r="R195" s="1442"/>
      <c r="S195" s="1442"/>
      <c r="T195" s="1442"/>
      <c r="U195" s="1442"/>
      <c r="V195" s="1442"/>
      <c r="W195" s="1442"/>
      <c r="X195" s="1442"/>
      <c r="Y195" s="1442"/>
      <c r="Z195" s="1442"/>
      <c r="AA195" s="1442"/>
      <c r="AB195" s="1442"/>
      <c r="AC195" s="1442"/>
      <c r="AD195" s="1442"/>
      <c r="AE195" s="1442"/>
      <c r="AF195" s="1442"/>
      <c r="AG195" s="1442"/>
      <c r="AH195" s="1442"/>
      <c r="AI195" s="1442"/>
      <c r="AJ195" s="1442"/>
      <c r="AK195" s="1443"/>
    </row>
    <row r="196" spans="2:38" ht="14.15" customHeight="1" x14ac:dyDescent="0.3">
      <c r="C196" s="320" t="s">
        <v>208</v>
      </c>
      <c r="D196" s="1229" t="s">
        <v>798</v>
      </c>
      <c r="E196" s="1229"/>
      <c r="F196" s="1229"/>
      <c r="G196" s="1229"/>
      <c r="H196" s="1229"/>
      <c r="I196" s="1229"/>
      <c r="J196" s="1229"/>
      <c r="K196" s="1229"/>
      <c r="L196" s="1229"/>
      <c r="M196" s="1229"/>
      <c r="N196" s="1229"/>
      <c r="O196" s="1229"/>
      <c r="P196" s="1229"/>
      <c r="Q196" s="1229"/>
      <c r="R196" s="1229"/>
      <c r="S196" s="1229"/>
      <c r="T196" s="1229"/>
      <c r="U196" s="1229"/>
      <c r="V196" s="1229"/>
      <c r="W196" s="1229"/>
      <c r="X196" s="1229"/>
      <c r="Y196" s="1229"/>
      <c r="Z196" s="1229"/>
      <c r="AA196" s="1229"/>
      <c r="AB196" s="1229"/>
      <c r="AC196" s="1229"/>
      <c r="AD196" s="1229"/>
      <c r="AE196" s="1229"/>
      <c r="AF196" s="1238" t="s">
        <v>278</v>
      </c>
      <c r="AG196" s="1238"/>
      <c r="AH196" s="1238"/>
      <c r="AI196" s="1238"/>
      <c r="AJ196" s="1238"/>
      <c r="AK196" s="1239"/>
    </row>
    <row r="197" spans="2:38" ht="14.15" customHeight="1" x14ac:dyDescent="0.3">
      <c r="C197" s="222"/>
      <c r="D197" s="1333" t="s">
        <v>100</v>
      </c>
      <c r="E197" s="1334"/>
      <c r="F197" s="1334"/>
      <c r="G197" s="1334"/>
      <c r="H197" s="1334"/>
      <c r="I197" s="1334"/>
      <c r="J197" s="1334"/>
      <c r="K197" s="1334"/>
      <c r="L197" s="1335"/>
      <c r="M197" s="1336" t="s">
        <v>101</v>
      </c>
      <c r="N197" s="1336"/>
      <c r="O197" s="1336"/>
      <c r="P197" s="1336"/>
      <c r="Q197" s="1336"/>
      <c r="R197" s="1336"/>
      <c r="S197" s="1337"/>
      <c r="T197" s="1338" t="s">
        <v>102</v>
      </c>
      <c r="U197" s="1336"/>
      <c r="V197" s="1336"/>
      <c r="W197" s="1336"/>
      <c r="X197" s="1336"/>
      <c r="Y197" s="1336"/>
      <c r="Z197" s="1337"/>
      <c r="AA197" s="1339" t="s">
        <v>103</v>
      </c>
      <c r="AB197" s="1340"/>
      <c r="AC197" s="1341"/>
      <c r="AD197" s="1338" t="s">
        <v>801</v>
      </c>
      <c r="AE197" s="1336"/>
      <c r="AF197" s="1336"/>
      <c r="AG197" s="1336"/>
      <c r="AH197" s="1336"/>
      <c r="AI197" s="1336"/>
      <c r="AJ197" s="1336"/>
      <c r="AK197" s="1342"/>
    </row>
    <row r="198" spans="2:38" ht="20.149999999999999" customHeight="1" x14ac:dyDescent="0.3">
      <c r="C198" s="224"/>
      <c r="D198" s="1359" t="s">
        <v>104</v>
      </c>
      <c r="E198" s="1360"/>
      <c r="F198" s="1361"/>
      <c r="G198" s="1361"/>
      <c r="H198" s="1361"/>
      <c r="I198" s="1361"/>
      <c r="J198" s="1361"/>
      <c r="K198" s="1361"/>
      <c r="L198" s="1362"/>
      <c r="M198" s="1363" t="str">
        <f>IF(AND(入力シート!M13&lt;&gt;"",項目マップ!C199&lt;&gt;""),項目マップ!C199,"")</f>
        <v/>
      </c>
      <c r="N198" s="1364"/>
      <c r="O198" s="1364"/>
      <c r="P198" s="1364"/>
      <c r="Q198" s="1364"/>
      <c r="R198" s="1364"/>
      <c r="S198" s="1364"/>
      <c r="T198" s="1365" t="str">
        <f>IF(AND(入力シート!M13&lt;&gt;"",項目マップ!C202&lt;&gt;""),項目マップ!C202,"")</f>
        <v/>
      </c>
      <c r="U198" s="1365"/>
      <c r="V198" s="1365"/>
      <c r="W198" s="1365"/>
      <c r="X198" s="1365"/>
      <c r="Y198" s="1365"/>
      <c r="Z198" s="1365"/>
      <c r="AA198" s="1366"/>
      <c r="AB198" s="1366"/>
      <c r="AC198" s="1366"/>
      <c r="AD198" s="1365" t="str">
        <f>IF(AND(入力シート!M13&lt;&gt;"",項目マップ!C206&lt;&gt;""),項目マップ!C206,"")</f>
        <v/>
      </c>
      <c r="AE198" s="1365"/>
      <c r="AF198" s="1365"/>
      <c r="AG198" s="1365"/>
      <c r="AH198" s="1365"/>
      <c r="AI198" s="1365"/>
      <c r="AJ198" s="1365"/>
      <c r="AK198" s="1369"/>
    </row>
    <row r="199" spans="2:38" ht="20.149999999999999" customHeight="1" x14ac:dyDescent="0.3">
      <c r="C199" s="224"/>
      <c r="D199" s="1187" t="s">
        <v>105</v>
      </c>
      <c r="E199" s="1144"/>
      <c r="F199" s="1145"/>
      <c r="G199" s="1145"/>
      <c r="H199" s="1145"/>
      <c r="I199" s="1145"/>
      <c r="J199" s="1145"/>
      <c r="K199" s="1145"/>
      <c r="L199" s="1188"/>
      <c r="M199" s="1370" t="str">
        <f>IF(AND(入力シート!M13&lt;&gt;"",項目マップ!C200&lt;&gt;""),項目マップ!C200,"")</f>
        <v/>
      </c>
      <c r="N199" s="1371"/>
      <c r="O199" s="1371"/>
      <c r="P199" s="1371"/>
      <c r="Q199" s="1371"/>
      <c r="R199" s="1371"/>
      <c r="S199" s="1371"/>
      <c r="T199" s="1372" t="str">
        <f>IF(AND(入力シート!M13&lt;&gt;"",項目マップ!C203&lt;&gt;""),項目マップ!C203,"")</f>
        <v/>
      </c>
      <c r="U199" s="1372"/>
      <c r="V199" s="1372"/>
      <c r="W199" s="1372"/>
      <c r="X199" s="1372"/>
      <c r="Y199" s="1372"/>
      <c r="Z199" s="1372"/>
      <c r="AA199" s="1367"/>
      <c r="AB199" s="1367"/>
      <c r="AC199" s="1367"/>
      <c r="AD199" s="1372" t="str">
        <f>IF(AND(入力シート!M13&lt;&gt;"",項目マップ!C207&lt;&gt;""),項目マップ!C207,"")</f>
        <v/>
      </c>
      <c r="AE199" s="1372"/>
      <c r="AF199" s="1372"/>
      <c r="AG199" s="1372"/>
      <c r="AH199" s="1372"/>
      <c r="AI199" s="1372"/>
      <c r="AJ199" s="1372"/>
      <c r="AK199" s="1373"/>
    </row>
    <row r="200" spans="2:38" ht="20.149999999999999" customHeight="1" x14ac:dyDescent="0.3">
      <c r="C200" s="222"/>
      <c r="D200" s="1374" t="s">
        <v>106</v>
      </c>
      <c r="E200" s="1375"/>
      <c r="F200" s="1376"/>
      <c r="G200" s="1376"/>
      <c r="H200" s="1376"/>
      <c r="I200" s="1376"/>
      <c r="J200" s="1376"/>
      <c r="K200" s="1376"/>
      <c r="L200" s="1377"/>
      <c r="M200" s="1388" t="str">
        <f>IF(AND(入力シート!M13&lt;&gt;"",項目マップ!C201&lt;&gt;""),項目マップ!C201,"")</f>
        <v/>
      </c>
      <c r="N200" s="1389"/>
      <c r="O200" s="1389"/>
      <c r="P200" s="1389"/>
      <c r="Q200" s="1389"/>
      <c r="R200" s="1389"/>
      <c r="S200" s="1389"/>
      <c r="T200" s="1390" t="str">
        <f>IF(AND(入力シート!M13&lt;&gt;"",項目マップ!C204&lt;&gt;""),項目マップ!C204,"")</f>
        <v/>
      </c>
      <c r="U200" s="1390"/>
      <c r="V200" s="1390"/>
      <c r="W200" s="1390"/>
      <c r="X200" s="1390"/>
      <c r="Y200" s="1390"/>
      <c r="Z200" s="1390"/>
      <c r="AA200" s="1368"/>
      <c r="AB200" s="1368"/>
      <c r="AC200" s="1368"/>
      <c r="AD200" s="1390" t="str">
        <f>IF(AND(入力シート!M13&lt;&gt;"",項目マップ!C208&lt;&gt;""),項目マップ!C208,"")</f>
        <v/>
      </c>
      <c r="AE200" s="1390"/>
      <c r="AF200" s="1390"/>
      <c r="AG200" s="1390"/>
      <c r="AH200" s="1390"/>
      <c r="AI200" s="1390"/>
      <c r="AJ200" s="1390"/>
      <c r="AK200" s="1391"/>
    </row>
    <row r="201" spans="2:38" ht="19.5" customHeight="1" x14ac:dyDescent="0.3">
      <c r="C201" s="267"/>
      <c r="D201" s="1392" t="s">
        <v>65</v>
      </c>
      <c r="E201" s="1393"/>
      <c r="F201" s="1394"/>
      <c r="G201" s="1394"/>
      <c r="H201" s="1394"/>
      <c r="I201" s="1394"/>
      <c r="J201" s="1394"/>
      <c r="K201" s="1394"/>
      <c r="L201" s="1395"/>
      <c r="M201" s="1396" t="str">
        <f>IF(AND(入力シート!M13&lt;&gt;"",項目マップ!C209&lt;&gt;""),項目マップ!C209,"")</f>
        <v/>
      </c>
      <c r="N201" s="1397"/>
      <c r="O201" s="1397"/>
      <c r="P201" s="1397"/>
      <c r="Q201" s="1397"/>
      <c r="R201" s="1397"/>
      <c r="S201" s="1397"/>
      <c r="T201" s="1398" t="str">
        <f>IF(AND(入力シート!M13&lt;&gt;"",項目マップ!C210&lt;&gt;""),項目マップ!C210,"")</f>
        <v/>
      </c>
      <c r="U201" s="1398"/>
      <c r="V201" s="1398"/>
      <c r="W201" s="1398"/>
      <c r="X201" s="1398"/>
      <c r="Y201" s="1398"/>
      <c r="Z201" s="1398"/>
      <c r="AA201" s="1394" t="str">
        <f>IF(AND(入力シート!M13&lt;&gt;"",項目マップ!C205&lt;&gt;""),項目マップ!C205,"")</f>
        <v/>
      </c>
      <c r="AB201" s="1394"/>
      <c r="AC201" s="1394"/>
      <c r="AD201" s="1399" t="str">
        <f>IF(AND(入力シート!M13&lt;&gt;"",項目マップ!C211&lt;&gt;""),項目マップ!C211,"")</f>
        <v/>
      </c>
      <c r="AE201" s="1399"/>
      <c r="AF201" s="1399"/>
      <c r="AG201" s="1399"/>
      <c r="AH201" s="1399"/>
      <c r="AI201" s="1399"/>
      <c r="AJ201" s="1399"/>
      <c r="AK201" s="1400"/>
    </row>
    <row r="202" spans="2:38" ht="13.5" hidden="1" customHeight="1" x14ac:dyDescent="0.3">
      <c r="C202" s="239"/>
    </row>
    <row r="203" spans="2:38" ht="14.15" customHeight="1" x14ac:dyDescent="0.3">
      <c r="C203" s="239"/>
    </row>
    <row r="204" spans="2:38" ht="14.15" customHeight="1" x14ac:dyDescent="0.3">
      <c r="C204" s="1378" t="str">
        <f>入力シート!$C$145</f>
        <v>補助対象経費は1,000,000円以上、20,000,000円以内が条件です。　---＞</v>
      </c>
      <c r="D204" s="1378"/>
      <c r="E204" s="1378"/>
      <c r="F204" s="1378"/>
      <c r="G204" s="1378"/>
      <c r="H204" s="1378"/>
      <c r="I204" s="1378"/>
      <c r="J204" s="1378"/>
      <c r="K204" s="1378"/>
      <c r="L204" s="1378"/>
      <c r="M204" s="1378"/>
      <c r="N204" s="1378"/>
      <c r="O204" s="1378"/>
      <c r="P204" s="1378"/>
      <c r="Q204" s="1378"/>
      <c r="R204" s="1378"/>
      <c r="S204" s="1378"/>
      <c r="T204" s="1378"/>
      <c r="U204" s="1378"/>
      <c r="V204" s="1378"/>
      <c r="W204" s="1378"/>
      <c r="X204" s="1378"/>
      <c r="Y204" s="1378"/>
      <c r="Z204" s="1378"/>
      <c r="AA204" s="1531"/>
      <c r="AB204" s="1532" t="str">
        <f>IF(AND(入力シート!M13&lt;&gt;"",項目マップ!C214&lt;&gt;""),項目マップ!C214,"")</f>
        <v/>
      </c>
      <c r="AC204" s="1533"/>
      <c r="AD204" s="1533"/>
      <c r="AE204" s="1533"/>
      <c r="AF204" s="1533"/>
      <c r="AG204" s="1533"/>
      <c r="AH204" s="1533"/>
      <c r="AI204" s="1533"/>
      <c r="AJ204" s="1533"/>
      <c r="AK204" s="1534"/>
    </row>
    <row r="205" spans="2:38" ht="14.15" customHeight="1" x14ac:dyDescent="0.3">
      <c r="C205" s="205"/>
      <c r="L205" s="268"/>
      <c r="M205" s="268"/>
      <c r="N205" s="268"/>
      <c r="O205" s="268"/>
      <c r="P205" s="268"/>
      <c r="Q205" s="268"/>
      <c r="AE205" s="254"/>
      <c r="AF205" s="254"/>
      <c r="AG205" s="254"/>
      <c r="AH205" s="254"/>
      <c r="AI205" s="254"/>
      <c r="AJ205" s="254"/>
      <c r="AK205" s="254"/>
    </row>
    <row r="206" spans="2:38" ht="14.15" customHeight="1" x14ac:dyDescent="0.3">
      <c r="C206" s="205"/>
      <c r="L206" s="268"/>
      <c r="M206" s="268"/>
      <c r="N206" s="268"/>
      <c r="O206" s="268"/>
      <c r="P206" s="268"/>
      <c r="Q206" s="268"/>
      <c r="AE206" s="254"/>
      <c r="AF206" s="254"/>
      <c r="AG206" s="254"/>
      <c r="AH206" s="254"/>
      <c r="AI206" s="254"/>
      <c r="AJ206" s="254"/>
      <c r="AK206" s="254"/>
    </row>
    <row r="207" spans="2:38" ht="14.15" customHeight="1" x14ac:dyDescent="0.3">
      <c r="C207" s="205"/>
    </row>
    <row r="208" spans="2:38" ht="16" customHeight="1" x14ac:dyDescent="0.3">
      <c r="B208" s="1457" t="s">
        <v>310</v>
      </c>
      <c r="C208" s="1457"/>
      <c r="D208" s="1457"/>
      <c r="E208" s="1457"/>
      <c r="F208" s="1457"/>
      <c r="G208" s="1457"/>
      <c r="H208" s="1457"/>
      <c r="I208" s="1457"/>
      <c r="J208" s="1457"/>
      <c r="K208" s="1457"/>
      <c r="L208" s="1457"/>
      <c r="M208" s="1457"/>
      <c r="N208" s="1457"/>
      <c r="O208" s="1457"/>
      <c r="P208" s="1457"/>
      <c r="Q208" s="1457"/>
      <c r="R208" s="1457"/>
      <c r="S208" s="1457"/>
      <c r="T208" s="1457"/>
      <c r="U208" s="1457"/>
      <c r="V208" s="1457"/>
      <c r="W208" s="1457"/>
      <c r="X208" s="1457"/>
      <c r="Y208" s="1457"/>
      <c r="Z208" s="1457"/>
      <c r="AA208" s="1457"/>
      <c r="AB208" s="1457"/>
      <c r="AC208" s="1457"/>
      <c r="AD208" s="1457"/>
      <c r="AE208" s="1457"/>
      <c r="AF208" s="1457"/>
      <c r="AG208" s="1457"/>
      <c r="AH208" s="1457"/>
      <c r="AI208" s="1457"/>
      <c r="AJ208" s="1457"/>
      <c r="AK208" s="1457"/>
      <c r="AL208" s="1457"/>
    </row>
    <row r="209" spans="2:37" ht="14.15" customHeight="1" thickBot="1" x14ac:dyDescent="0.35">
      <c r="C209" s="205"/>
      <c r="AD209" s="269"/>
      <c r="AE209" s="269"/>
      <c r="AF209" s="269"/>
      <c r="AG209" s="269"/>
      <c r="AH209" s="269"/>
      <c r="AI209" s="269"/>
      <c r="AJ209" s="269"/>
      <c r="AK209" s="269"/>
    </row>
    <row r="210" spans="2:37" ht="14.15" customHeight="1" thickBot="1" x14ac:dyDescent="0.35">
      <c r="C210" s="1441" t="s">
        <v>302</v>
      </c>
      <c r="D210" s="1442"/>
      <c r="E210" s="1442"/>
      <c r="F210" s="1442"/>
      <c r="G210" s="1442"/>
      <c r="H210" s="1442"/>
      <c r="I210" s="1442"/>
      <c r="J210" s="1442"/>
      <c r="K210" s="1442"/>
      <c r="L210" s="1442"/>
      <c r="M210" s="1442"/>
      <c r="N210" s="1442"/>
      <c r="O210" s="1442"/>
      <c r="P210" s="1442"/>
      <c r="Q210" s="1442"/>
      <c r="R210" s="1442"/>
      <c r="S210" s="1442"/>
      <c r="T210" s="1442"/>
      <c r="U210" s="1442"/>
      <c r="V210" s="1442"/>
      <c r="W210" s="1442"/>
      <c r="X210" s="1442"/>
      <c r="Y210" s="1442"/>
      <c r="Z210" s="1442"/>
      <c r="AA210" s="1442"/>
      <c r="AB210" s="1442"/>
      <c r="AC210" s="1442"/>
      <c r="AD210" s="1442"/>
      <c r="AE210" s="1442"/>
      <c r="AF210" s="1442"/>
      <c r="AG210" s="1442"/>
      <c r="AH210" s="1442"/>
      <c r="AI210" s="1442"/>
      <c r="AJ210" s="1442"/>
      <c r="AK210" s="1443"/>
    </row>
    <row r="211" spans="2:37" ht="15.25" customHeight="1" x14ac:dyDescent="0.3">
      <c r="C211" s="321" t="s">
        <v>208</v>
      </c>
      <c r="D211" s="1528" t="s">
        <v>288</v>
      </c>
      <c r="E211" s="1528"/>
      <c r="F211" s="1528"/>
      <c r="G211" s="1528"/>
      <c r="H211" s="1528"/>
      <c r="I211" s="1528"/>
      <c r="J211" s="1528"/>
      <c r="K211" s="1528"/>
      <c r="L211" s="1529" t="str">
        <f>IF(AND(入力シート!M13&lt;&gt;"",入力シート!J158&lt;&gt;""),TEXT(入力シート!J158,"ggge年m月d日"),"")</f>
        <v/>
      </c>
      <c r="M211" s="1528"/>
      <c r="N211" s="1528"/>
      <c r="O211" s="1528"/>
      <c r="P211" s="1528"/>
      <c r="Q211" s="1528"/>
      <c r="R211" s="1528"/>
      <c r="S211" s="1528"/>
      <c r="T211" s="1528"/>
      <c r="U211" s="1528"/>
      <c r="V211" s="1528"/>
      <c r="W211" s="1528"/>
      <c r="X211" s="1528"/>
      <c r="Y211" s="1528"/>
      <c r="Z211" s="1528"/>
      <c r="AA211" s="1528"/>
      <c r="AB211" s="1528"/>
      <c r="AC211" s="1528"/>
      <c r="AD211" s="1528"/>
      <c r="AE211" s="1528"/>
      <c r="AF211" s="1528"/>
      <c r="AG211" s="1528"/>
      <c r="AH211" s="1528"/>
      <c r="AI211" s="1528"/>
      <c r="AJ211" s="1528"/>
      <c r="AK211" s="1530"/>
    </row>
    <row r="212" spans="2:37" ht="14.15" customHeight="1" thickBot="1" x14ac:dyDescent="0.35">
      <c r="B212" s="289"/>
      <c r="C212" s="290"/>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c r="AA212" s="322"/>
      <c r="AB212" s="322"/>
      <c r="AC212" s="322"/>
      <c r="AD212" s="322"/>
      <c r="AE212" s="322"/>
      <c r="AF212" s="322"/>
      <c r="AG212" s="322"/>
      <c r="AH212" s="322"/>
      <c r="AI212" s="322"/>
      <c r="AJ212" s="322"/>
      <c r="AK212" s="322"/>
    </row>
    <row r="213" spans="2:37" ht="14.15" customHeight="1" thickBot="1" x14ac:dyDescent="0.35">
      <c r="B213" s="289"/>
      <c r="C213" s="1441" t="s">
        <v>168</v>
      </c>
      <c r="D213" s="1442"/>
      <c r="E213" s="1442"/>
      <c r="F213" s="1442"/>
      <c r="G213" s="1442"/>
      <c r="H213" s="1442"/>
      <c r="I213" s="1442"/>
      <c r="J213" s="1442"/>
      <c r="K213" s="1442"/>
      <c r="L213" s="1442"/>
      <c r="M213" s="1442"/>
      <c r="N213" s="1442"/>
      <c r="O213" s="1442"/>
      <c r="P213" s="1442"/>
      <c r="Q213" s="1442"/>
      <c r="R213" s="1442"/>
      <c r="S213" s="1442"/>
      <c r="T213" s="1442"/>
      <c r="U213" s="1442"/>
      <c r="V213" s="1442"/>
      <c r="W213" s="1442"/>
      <c r="X213" s="1442"/>
      <c r="Y213" s="1442"/>
      <c r="Z213" s="1442"/>
      <c r="AA213" s="1442"/>
      <c r="AB213" s="1442"/>
      <c r="AC213" s="1442"/>
      <c r="AD213" s="1442"/>
      <c r="AE213" s="1442"/>
      <c r="AF213" s="1442"/>
      <c r="AG213" s="1442"/>
      <c r="AH213" s="1442"/>
      <c r="AI213" s="1442"/>
      <c r="AJ213" s="1442"/>
      <c r="AK213" s="1443"/>
    </row>
    <row r="214" spans="2:37" ht="14.15" customHeight="1" x14ac:dyDescent="0.3">
      <c r="B214" s="289"/>
      <c r="C214" s="321" t="s">
        <v>208</v>
      </c>
      <c r="D214" s="1528" t="s">
        <v>288</v>
      </c>
      <c r="E214" s="1528"/>
      <c r="F214" s="1528"/>
      <c r="G214" s="1528"/>
      <c r="H214" s="1528"/>
      <c r="I214" s="1528"/>
      <c r="J214" s="1528"/>
      <c r="K214" s="1528"/>
      <c r="L214" s="1529" t="str">
        <f>IF(AND(入力シート!M13&lt;&gt;"",入力シート!J260&lt;&gt;""),TEXT(入力シート!J260,"ggge年m月d日"),"")</f>
        <v/>
      </c>
      <c r="M214" s="1528"/>
      <c r="N214" s="1528"/>
      <c r="O214" s="1528"/>
      <c r="P214" s="1528"/>
      <c r="Q214" s="1528"/>
      <c r="R214" s="1528"/>
      <c r="S214" s="1528"/>
      <c r="T214" s="1528"/>
      <c r="U214" s="1528"/>
      <c r="V214" s="1528"/>
      <c r="W214" s="1528"/>
      <c r="X214" s="1528"/>
      <c r="Y214" s="1528"/>
      <c r="Z214" s="1528"/>
      <c r="AA214" s="1528"/>
      <c r="AB214" s="1528"/>
      <c r="AC214" s="1528"/>
      <c r="AD214" s="1528"/>
      <c r="AE214" s="1528"/>
      <c r="AF214" s="1528"/>
      <c r="AG214" s="1528"/>
      <c r="AH214" s="1528"/>
      <c r="AI214" s="1528"/>
      <c r="AJ214" s="1528"/>
      <c r="AK214" s="1530"/>
    </row>
    <row r="215" spans="2:37" ht="14.15" customHeight="1" x14ac:dyDescent="0.3">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row>
    <row r="216" spans="2:37" ht="14.15" customHeight="1" x14ac:dyDescent="0.3"/>
    <row r="217" spans="2:37" ht="14.15" customHeight="1" x14ac:dyDescent="0.3"/>
    <row r="218" spans="2:37" ht="14.15" customHeight="1" x14ac:dyDescent="0.3"/>
    <row r="219" spans="2:37" ht="14.15" customHeight="1" x14ac:dyDescent="0.3"/>
    <row r="220" spans="2:37" ht="14.15" customHeight="1" x14ac:dyDescent="0.3"/>
    <row r="221" spans="2:37" ht="14.15" customHeight="1" x14ac:dyDescent="0.3"/>
    <row r="222" spans="2:37" ht="14.15" customHeight="1" x14ac:dyDescent="0.3"/>
    <row r="223" spans="2:37" ht="14.15" customHeight="1" x14ac:dyDescent="0.3"/>
    <row r="224" spans="2:37" ht="14.15" customHeight="1" x14ac:dyDescent="0.3"/>
    <row r="225" ht="14.15" customHeight="1" x14ac:dyDescent="0.3"/>
    <row r="226" ht="14.15" customHeight="1" x14ac:dyDescent="0.3"/>
    <row r="227" ht="14.15" customHeight="1" x14ac:dyDescent="0.3"/>
    <row r="228" ht="14.15" customHeight="1" x14ac:dyDescent="0.3"/>
    <row r="229" ht="14.15" customHeight="1" x14ac:dyDescent="0.3"/>
    <row r="230" ht="14.15" customHeight="1" x14ac:dyDescent="0.3"/>
    <row r="231" ht="14.15" customHeight="1" x14ac:dyDescent="0.3"/>
    <row r="232" ht="14.15" customHeight="1" x14ac:dyDescent="0.3"/>
    <row r="233" ht="14.15" customHeight="1" x14ac:dyDescent="0.3"/>
    <row r="234" ht="14.15" customHeight="1" x14ac:dyDescent="0.3"/>
    <row r="235" ht="14.15" customHeight="1" x14ac:dyDescent="0.3"/>
    <row r="236" ht="14.15" customHeight="1" x14ac:dyDescent="0.3"/>
    <row r="237" ht="14.15" customHeight="1" x14ac:dyDescent="0.3"/>
    <row r="238" ht="14.15" customHeight="1" x14ac:dyDescent="0.3"/>
    <row r="239" ht="14.15" customHeight="1" x14ac:dyDescent="0.3"/>
    <row r="240" ht="14.15" customHeight="1" x14ac:dyDescent="0.3"/>
    <row r="241" ht="14.15" customHeight="1" x14ac:dyDescent="0.3"/>
    <row r="242" ht="14.15" customHeight="1" x14ac:dyDescent="0.3"/>
    <row r="243" ht="14.15" customHeight="1" x14ac:dyDescent="0.3"/>
    <row r="244" ht="14.15" customHeight="1" x14ac:dyDescent="0.3"/>
    <row r="245" ht="14.15" customHeight="1" x14ac:dyDescent="0.3"/>
    <row r="246" ht="14.15" customHeight="1" x14ac:dyDescent="0.3"/>
    <row r="247" ht="14.15" customHeight="1" x14ac:dyDescent="0.3"/>
    <row r="248" ht="14.15" customHeight="1" x14ac:dyDescent="0.3"/>
    <row r="249" ht="14.15" customHeight="1" x14ac:dyDescent="0.3"/>
    <row r="250" ht="14.15" customHeight="1" x14ac:dyDescent="0.3"/>
  </sheetData>
  <sheetProtection algorithmName="SHA-512" hashValue="h/ZwMWW3JTbdHz9TJn1Z/jeKMsN1d0Bwk5Etj2yVXEsPG/Ve7qAxpKaQS2RTuGoN9V1dW0CvW6eygRKzWPZCAQ==" saltValue="K4j5n5htXLIgLSvujXorMA==" spinCount="100000" sheet="1" objects="1" scenarios="1"/>
  <mergeCells count="296">
    <mergeCell ref="C213:AK213"/>
    <mergeCell ref="D214:K214"/>
    <mergeCell ref="L214:AK214"/>
    <mergeCell ref="C204:AA204"/>
    <mergeCell ref="AB204:AK204"/>
    <mergeCell ref="B208:AL208"/>
    <mergeCell ref="C210:AK210"/>
    <mergeCell ref="D211:K211"/>
    <mergeCell ref="L211:AK211"/>
    <mergeCell ref="M200:S200"/>
    <mergeCell ref="T200:Z200"/>
    <mergeCell ref="AD200:AK200"/>
    <mergeCell ref="D201:L201"/>
    <mergeCell ref="M201:S201"/>
    <mergeCell ref="T201:Z201"/>
    <mergeCell ref="AA201:AC201"/>
    <mergeCell ref="AD201:AK201"/>
    <mergeCell ref="D198:L198"/>
    <mergeCell ref="M198:S198"/>
    <mergeCell ref="T198:Z198"/>
    <mergeCell ref="AA198:AC200"/>
    <mergeCell ref="AD198:AK198"/>
    <mergeCell ref="D199:L199"/>
    <mergeCell ref="M199:S199"/>
    <mergeCell ref="T199:Z199"/>
    <mergeCell ref="AD199:AK199"/>
    <mergeCell ref="D200:L200"/>
    <mergeCell ref="D196:AE196"/>
    <mergeCell ref="AF196:AK196"/>
    <mergeCell ref="D197:L197"/>
    <mergeCell ref="M197:S197"/>
    <mergeCell ref="T197:Z197"/>
    <mergeCell ref="AA197:AC197"/>
    <mergeCell ref="AD197:AK197"/>
    <mergeCell ref="D193:L193"/>
    <mergeCell ref="M193:S193"/>
    <mergeCell ref="T193:Z193"/>
    <mergeCell ref="AA193:AC193"/>
    <mergeCell ref="AD193:AK193"/>
    <mergeCell ref="C195:AK195"/>
    <mergeCell ref="D191:L191"/>
    <mergeCell ref="M191:S191"/>
    <mergeCell ref="T191:Z191"/>
    <mergeCell ref="AD191:AK191"/>
    <mergeCell ref="D192:L192"/>
    <mergeCell ref="M192:S192"/>
    <mergeCell ref="T192:Z192"/>
    <mergeCell ref="AD192:AK192"/>
    <mergeCell ref="D189:L189"/>
    <mergeCell ref="M189:S189"/>
    <mergeCell ref="T189:Z189"/>
    <mergeCell ref="AA189:AC189"/>
    <mergeCell ref="AD189:AK189"/>
    <mergeCell ref="D190:L190"/>
    <mergeCell ref="M190:S190"/>
    <mergeCell ref="T190:Z190"/>
    <mergeCell ref="AA190:AC192"/>
    <mergeCell ref="AD190:AK190"/>
    <mergeCell ref="B182:F182"/>
    <mergeCell ref="G182:AJ182"/>
    <mergeCell ref="AK182:AL182"/>
    <mergeCell ref="B185:AL185"/>
    <mergeCell ref="C187:AK187"/>
    <mergeCell ref="D188:AE188"/>
    <mergeCell ref="AF188:AK188"/>
    <mergeCell ref="L173:M173"/>
    <mergeCell ref="N173:P173"/>
    <mergeCell ref="L174:M174"/>
    <mergeCell ref="N174:P174"/>
    <mergeCell ref="S174:X174"/>
    <mergeCell ref="D176:K177"/>
    <mergeCell ref="L176:M176"/>
    <mergeCell ref="N176:P176"/>
    <mergeCell ref="L177:M177"/>
    <mergeCell ref="N177:P177"/>
    <mergeCell ref="N167:P167"/>
    <mergeCell ref="D169:L169"/>
    <mergeCell ref="N169:P169"/>
    <mergeCell ref="D170:L170"/>
    <mergeCell ref="N170:P170"/>
    <mergeCell ref="L172:M172"/>
    <mergeCell ref="N172:P172"/>
    <mergeCell ref="L158:M158"/>
    <mergeCell ref="N158:P158"/>
    <mergeCell ref="S158:X158"/>
    <mergeCell ref="D160:K161"/>
    <mergeCell ref="L160:M160"/>
    <mergeCell ref="N160:P160"/>
    <mergeCell ref="L161:M161"/>
    <mergeCell ref="N161:P161"/>
    <mergeCell ref="Y151:AA151"/>
    <mergeCell ref="Y152:AA152"/>
    <mergeCell ref="F154:AJ154"/>
    <mergeCell ref="L156:M156"/>
    <mergeCell ref="N156:P156"/>
    <mergeCell ref="L157:M157"/>
    <mergeCell ref="N157:P157"/>
    <mergeCell ref="P147:S147"/>
    <mergeCell ref="D148:L148"/>
    <mergeCell ref="N148:P148"/>
    <mergeCell ref="D149:L149"/>
    <mergeCell ref="N149:P149"/>
    <mergeCell ref="G150:O150"/>
    <mergeCell ref="P150:X150"/>
    <mergeCell ref="C139:AK139"/>
    <mergeCell ref="D141:M141"/>
    <mergeCell ref="N141:P141"/>
    <mergeCell ref="AO143:BU143"/>
    <mergeCell ref="D146:M146"/>
    <mergeCell ref="N146:P146"/>
    <mergeCell ref="C132:AK132"/>
    <mergeCell ref="D133:W133"/>
    <mergeCell ref="X133:AB133"/>
    <mergeCell ref="D134:S136"/>
    <mergeCell ref="T134:W134"/>
    <mergeCell ref="X134:AB134"/>
    <mergeCell ref="T135:W135"/>
    <mergeCell ref="X135:AB135"/>
    <mergeCell ref="T136:W136"/>
    <mergeCell ref="X136:AB136"/>
    <mergeCell ref="D129:S131"/>
    <mergeCell ref="T129:W129"/>
    <mergeCell ref="X129:AB129"/>
    <mergeCell ref="T130:W130"/>
    <mergeCell ref="X130:AB130"/>
    <mergeCell ref="T131:W131"/>
    <mergeCell ref="X131:AB131"/>
    <mergeCell ref="C125:AK125"/>
    <mergeCell ref="C126:K126"/>
    <mergeCell ref="L126:P126"/>
    <mergeCell ref="Q126:AK126"/>
    <mergeCell ref="C127:AK127"/>
    <mergeCell ref="D128:R128"/>
    <mergeCell ref="X128:AB128"/>
    <mergeCell ref="AA115:AE115"/>
    <mergeCell ref="AA117:AE117"/>
    <mergeCell ref="B120:F120"/>
    <mergeCell ref="G120:AJ120"/>
    <mergeCell ref="AK120:AL120"/>
    <mergeCell ref="B123:AL123"/>
    <mergeCell ref="B109:AL109"/>
    <mergeCell ref="L111:O111"/>
    <mergeCell ref="P111:Z111"/>
    <mergeCell ref="AB111:AK111"/>
    <mergeCell ref="D112:K112"/>
    <mergeCell ref="L112:Z112"/>
    <mergeCell ref="AB112:AK112"/>
    <mergeCell ref="D104:K104"/>
    <mergeCell ref="L104:AK104"/>
    <mergeCell ref="D105:K105"/>
    <mergeCell ref="L105:AK105"/>
    <mergeCell ref="D106:K106"/>
    <mergeCell ref="L106:AK106"/>
    <mergeCell ref="D101:K101"/>
    <mergeCell ref="L101:AK101"/>
    <mergeCell ref="D102:K102"/>
    <mergeCell ref="L102:AK102"/>
    <mergeCell ref="D103:K103"/>
    <mergeCell ref="L103:AK103"/>
    <mergeCell ref="D98:K98"/>
    <mergeCell ref="L98:AK98"/>
    <mergeCell ref="D99:K99"/>
    <mergeCell ref="L99:AK99"/>
    <mergeCell ref="J100:K100"/>
    <mergeCell ref="L100:AK100"/>
    <mergeCell ref="B93:AL93"/>
    <mergeCell ref="D95:K95"/>
    <mergeCell ref="L95:AK95"/>
    <mergeCell ref="D96:K96"/>
    <mergeCell ref="L96:AK96"/>
    <mergeCell ref="D97:K97"/>
    <mergeCell ref="L97:AK97"/>
    <mergeCell ref="D88:K88"/>
    <mergeCell ref="L88:AK88"/>
    <mergeCell ref="D89:K89"/>
    <mergeCell ref="L89:T89"/>
    <mergeCell ref="U89:AK89"/>
    <mergeCell ref="C90:AK92"/>
    <mergeCell ref="J85:K85"/>
    <mergeCell ref="L85:AK85"/>
    <mergeCell ref="D86:K86"/>
    <mergeCell ref="L86:AK86"/>
    <mergeCell ref="D87:K87"/>
    <mergeCell ref="L87:AK87"/>
    <mergeCell ref="D81:AK81"/>
    <mergeCell ref="D82:K82"/>
    <mergeCell ref="L82:AK82"/>
    <mergeCell ref="D83:K83"/>
    <mergeCell ref="L83:AK83"/>
    <mergeCell ref="D84:K84"/>
    <mergeCell ref="L84:AK84"/>
    <mergeCell ref="D79:K79"/>
    <mergeCell ref="L79:T79"/>
    <mergeCell ref="U79:Z79"/>
    <mergeCell ref="AA79:AK79"/>
    <mergeCell ref="D80:K80"/>
    <mergeCell ref="L80:AK80"/>
    <mergeCell ref="D76:K76"/>
    <mergeCell ref="L76:AK76"/>
    <mergeCell ref="D77:K77"/>
    <mergeCell ref="L77:AK77"/>
    <mergeCell ref="D78:K78"/>
    <mergeCell ref="L78:AK78"/>
    <mergeCell ref="D73:K73"/>
    <mergeCell ref="L73:AK73"/>
    <mergeCell ref="D74:K74"/>
    <mergeCell ref="L74:AK74"/>
    <mergeCell ref="J75:K75"/>
    <mergeCell ref="L75:AK75"/>
    <mergeCell ref="C51:L51"/>
    <mergeCell ref="M51:Y51"/>
    <mergeCell ref="Z51:AK51"/>
    <mergeCell ref="C54:AK63"/>
    <mergeCell ref="C66:AK68"/>
    <mergeCell ref="D72:K72"/>
    <mergeCell ref="L72:AK72"/>
    <mergeCell ref="C49:L49"/>
    <mergeCell ref="M49:Y49"/>
    <mergeCell ref="Z49:AK49"/>
    <mergeCell ref="C50:L50"/>
    <mergeCell ref="M50:Y50"/>
    <mergeCell ref="Z50:AK50"/>
    <mergeCell ref="B45:AL45"/>
    <mergeCell ref="C47:L47"/>
    <mergeCell ref="M47:Y47"/>
    <mergeCell ref="Z47:AK47"/>
    <mergeCell ref="C48:L48"/>
    <mergeCell ref="M48:Y48"/>
    <mergeCell ref="Z48:AK48"/>
    <mergeCell ref="D42:K42"/>
    <mergeCell ref="L42:T42"/>
    <mergeCell ref="U42:Z42"/>
    <mergeCell ref="AA42:AK42"/>
    <mergeCell ref="D43:K43"/>
    <mergeCell ref="L43:AK43"/>
    <mergeCell ref="D40:K40"/>
    <mergeCell ref="L40:T40"/>
    <mergeCell ref="U40:Z40"/>
    <mergeCell ref="AA40:AK40"/>
    <mergeCell ref="D41:K41"/>
    <mergeCell ref="L41:AK41"/>
    <mergeCell ref="D37:K37"/>
    <mergeCell ref="L37:AK37"/>
    <mergeCell ref="D38:K38"/>
    <mergeCell ref="L38:AK38"/>
    <mergeCell ref="J39:K39"/>
    <mergeCell ref="L39:AK39"/>
    <mergeCell ref="D33:K33"/>
    <mergeCell ref="L33:AK33"/>
    <mergeCell ref="D34:K34"/>
    <mergeCell ref="L34:T34"/>
    <mergeCell ref="U34:AK34"/>
    <mergeCell ref="C36:AK36"/>
    <mergeCell ref="J30:K30"/>
    <mergeCell ref="L30:AK30"/>
    <mergeCell ref="D31:K31"/>
    <mergeCell ref="L31:AK31"/>
    <mergeCell ref="D32:K32"/>
    <mergeCell ref="L32:AK32"/>
    <mergeCell ref="D26:AK26"/>
    <mergeCell ref="D27:K27"/>
    <mergeCell ref="L27:AK27"/>
    <mergeCell ref="D28:K28"/>
    <mergeCell ref="L28:AK28"/>
    <mergeCell ref="D29:K29"/>
    <mergeCell ref="L29:AK29"/>
    <mergeCell ref="D24:K24"/>
    <mergeCell ref="L24:T24"/>
    <mergeCell ref="U24:Z24"/>
    <mergeCell ref="AA24:AK24"/>
    <mergeCell ref="D25:K25"/>
    <mergeCell ref="L25:AK25"/>
    <mergeCell ref="D22:K22"/>
    <mergeCell ref="L22:T22"/>
    <mergeCell ref="U22:Z22"/>
    <mergeCell ref="AA22:AK22"/>
    <mergeCell ref="D23:K23"/>
    <mergeCell ref="L23:AK23"/>
    <mergeCell ref="D19:K19"/>
    <mergeCell ref="L19:AK19"/>
    <mergeCell ref="D20:K20"/>
    <mergeCell ref="L20:AK20"/>
    <mergeCell ref="J21:K21"/>
    <mergeCell ref="L21:AK21"/>
    <mergeCell ref="C8:AK10"/>
    <mergeCell ref="C14:H14"/>
    <mergeCell ref="I14:S14"/>
    <mergeCell ref="C15:H15"/>
    <mergeCell ref="I15:S15"/>
    <mergeCell ref="C18:AK18"/>
    <mergeCell ref="A1:AM1"/>
    <mergeCell ref="B2:F2"/>
    <mergeCell ref="G2:AJ2"/>
    <mergeCell ref="AK2:AL2"/>
    <mergeCell ref="AE4:AK4"/>
    <mergeCell ref="C11:AK12"/>
  </mergeCells>
  <phoneticPr fontId="6"/>
  <conditionalFormatting sqref="C127:AK131">
    <cfRule type="expression" dxfId="16" priority="4">
      <formula>事業区分=2</formula>
    </cfRule>
  </conditionalFormatting>
  <conditionalFormatting sqref="C132:AK136">
    <cfRule type="expression" dxfId="15" priority="12">
      <formula>事業区分=1</formula>
    </cfRule>
  </conditionalFormatting>
  <conditionalFormatting sqref="C143:AK162">
    <cfRule type="expression" dxfId="14" priority="1">
      <formula>事業区分=2</formula>
    </cfRule>
  </conditionalFormatting>
  <conditionalFormatting sqref="C164:AK178">
    <cfRule type="expression" dxfId="13" priority="2">
      <formula>事業区分=1</formula>
    </cfRule>
  </conditionalFormatting>
  <conditionalFormatting sqref="D176:K177">
    <cfRule type="expression" dxfId="12" priority="6">
      <formula>事業区分=1</formula>
    </cfRule>
  </conditionalFormatting>
  <conditionalFormatting sqref="D148:L149">
    <cfRule type="expression" dxfId="11" priority="7">
      <formula>事業区分=2</formula>
    </cfRule>
  </conditionalFormatting>
  <conditionalFormatting sqref="L37:L39">
    <cfRule type="expression" dxfId="10" priority="8">
      <formula>$L$39="なし"</formula>
    </cfRule>
  </conditionalFormatting>
  <conditionalFormatting sqref="L73 L74:AK74 L75 L76:AK78 L79:AA79 L80:AK80 L82:AK84 L85 L86:AK89">
    <cfRule type="expression" dxfId="9" priority="16">
      <formula>$L$72="なし"</formula>
    </cfRule>
  </conditionalFormatting>
  <conditionalFormatting sqref="L172:M177">
    <cfRule type="expression" dxfId="8" priority="5">
      <formula>事業区分=1</formula>
    </cfRule>
  </conditionalFormatting>
  <conditionalFormatting sqref="S158:X161">
    <cfRule type="expression" dxfId="7" priority="15">
      <formula>$S$158="修正が必要です"</formula>
    </cfRule>
  </conditionalFormatting>
  <conditionalFormatting sqref="S174:X177">
    <cfRule type="expression" dxfId="6" priority="14">
      <formula>$S$174="修正が必要です"</formula>
    </cfRule>
  </conditionalFormatting>
  <conditionalFormatting sqref="AA117:AE117">
    <cfRule type="expression" dxfId="5" priority="17">
      <formula>$AA$115="いいえ"</formula>
    </cfRule>
  </conditionalFormatting>
  <conditionalFormatting sqref="AB204:AK204">
    <cfRule type="expression" dxfId="4" priority="9">
      <formula>$AB$204="10%未満の減少です。届出が必要です。"</formula>
    </cfRule>
    <cfRule type="expression" dxfId="3" priority="10">
      <formula>$AB$204="10%以上の減少です。承認を受けて下さい。"</formula>
    </cfRule>
    <cfRule type="expression" dxfId="2" priority="11">
      <formula>$AB$204="申請時の計画数を超えています。"</formula>
    </cfRule>
  </conditionalFormatting>
  <dataValidations count="1">
    <dataValidation type="whole" allowBlank="1" showInputMessage="1" showErrorMessage="1" sqref="N156:P159" xr:uid="{97D5FE00-2784-4B47-A27E-CFA2C4006006}">
      <formula1>0</formula1>
      <formula2>8000</formula2>
    </dataValidation>
  </dataValidations>
  <hyperlinks>
    <hyperlink ref="A1:AM1" location="目次!A1" tooltip="目次へ戻る。" display="目次へ" xr:uid="{20EB4A4F-08F3-4BCB-9C52-3F702D073B2D}"/>
  </hyperlinks>
  <pageMargins left="0.7" right="0.7" top="0.75" bottom="0.75" header="0.3" footer="0.3"/>
  <pageSetup paperSize="9" scale="82" orientation="portrait" r:id="rId1"/>
  <rowBreaks count="2" manualBreakCount="2">
    <brk id="119" max="38" man="1"/>
    <brk id="181" max="38" man="1"/>
  </row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19CCE-2019-442E-971E-9FDAA2B8883A}">
  <sheetPr>
    <tabColor theme="9" tint="-0.249977111117893"/>
  </sheetPr>
  <dimension ref="A1:AS169"/>
  <sheetViews>
    <sheetView showGridLines="0" view="pageBreakPreview" zoomScaleNormal="100" zoomScaleSheetLayoutView="100" workbookViewId="0">
      <selection activeCell="AC19" sqref="AC19"/>
    </sheetView>
  </sheetViews>
  <sheetFormatPr defaultColWidth="11.83203125" defaultRowHeight="12" x14ac:dyDescent="0.3"/>
  <cols>
    <col min="1" max="1" width="1" style="203" customWidth="1"/>
    <col min="2" max="2" width="2.33203125" style="203" customWidth="1"/>
    <col min="3" max="3" width="2.83203125" style="203" customWidth="1"/>
    <col min="4" max="38" width="2.33203125" style="203" customWidth="1"/>
    <col min="39" max="39" width="0.33203125" style="203" customWidth="1"/>
    <col min="40" max="42" width="5.33203125" style="203" customWidth="1"/>
    <col min="43" max="44" width="8.25" style="203" customWidth="1"/>
    <col min="45" max="16384" width="11.83203125" style="203"/>
  </cols>
  <sheetData>
    <row r="1" spans="1:45" ht="26.15" customHeight="1" x14ac:dyDescent="0.3">
      <c r="A1" s="1116" t="s">
        <v>4</v>
      </c>
      <c r="B1" s="1116"/>
      <c r="C1" s="1116"/>
      <c r="D1" s="1116"/>
      <c r="E1" s="1116"/>
      <c r="F1" s="1116"/>
      <c r="G1" s="1116"/>
      <c r="H1" s="1116"/>
      <c r="I1" s="1116"/>
      <c r="J1" s="1116"/>
      <c r="K1" s="1116"/>
      <c r="L1" s="1116"/>
      <c r="M1" s="1116"/>
      <c r="N1" s="1116"/>
      <c r="O1" s="1116"/>
      <c r="P1" s="1116"/>
      <c r="Q1" s="1116"/>
      <c r="R1" s="1116"/>
      <c r="S1" s="1116"/>
      <c r="T1" s="1116"/>
      <c r="U1" s="1116"/>
      <c r="V1" s="1116"/>
      <c r="W1" s="1116"/>
      <c r="X1" s="1116"/>
      <c r="Y1" s="1116"/>
      <c r="Z1" s="1116"/>
      <c r="AA1" s="1116"/>
      <c r="AB1" s="1116"/>
      <c r="AC1" s="1116"/>
      <c r="AD1" s="1116"/>
      <c r="AE1" s="1116"/>
      <c r="AF1" s="1116"/>
      <c r="AG1" s="1116"/>
      <c r="AH1" s="1116"/>
      <c r="AI1" s="1116"/>
      <c r="AJ1" s="1116"/>
      <c r="AK1" s="1116"/>
      <c r="AL1" s="1116"/>
      <c r="AM1" s="1116"/>
    </row>
    <row r="2" spans="1:45" ht="14.15" customHeight="1" x14ac:dyDescent="0.3">
      <c r="B2" s="1117" t="s">
        <v>740</v>
      </c>
      <c r="C2" s="1117"/>
      <c r="D2" s="1117"/>
      <c r="E2" s="1117"/>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119" t="s">
        <v>204</v>
      </c>
      <c r="AL2" s="1119"/>
    </row>
    <row r="3" spans="1:45" ht="14.15" customHeight="1" x14ac:dyDescent="0.3">
      <c r="AB3" s="1238"/>
      <c r="AC3" s="1238"/>
      <c r="AD3" s="1238"/>
      <c r="AE3" s="1238"/>
      <c r="AF3" s="1238"/>
      <c r="AG3" s="1238"/>
      <c r="AH3" s="1238"/>
      <c r="AI3" s="1238"/>
      <c r="AJ3" s="1238"/>
      <c r="AK3" s="1238"/>
      <c r="AL3" s="1238"/>
    </row>
    <row r="4" spans="1:45" ht="14.15" customHeight="1" x14ac:dyDescent="0.3">
      <c r="AF4" s="1238" t="str">
        <f>IF(入力シート!M14&lt;&gt;"",TEXT(入力シート!M14,"ggge年m月d日"),"令和●年●月●日")</f>
        <v>令和●年●月●日</v>
      </c>
      <c r="AG4" s="1238"/>
      <c r="AH4" s="1238"/>
      <c r="AI4" s="1238"/>
      <c r="AJ4" s="1238"/>
      <c r="AK4" s="1238"/>
    </row>
    <row r="5" spans="1:45" ht="14.15" customHeight="1" x14ac:dyDescent="0.3">
      <c r="AA5" s="204"/>
      <c r="AB5" s="204"/>
      <c r="AC5" s="323"/>
      <c r="AD5" s="323"/>
      <c r="AF5" s="324"/>
      <c r="AG5" s="324"/>
      <c r="AJ5" s="205"/>
      <c r="AK5" s="205"/>
    </row>
    <row r="6" spans="1:45" ht="14.15" customHeight="1" x14ac:dyDescent="0.3">
      <c r="B6" s="207" t="s">
        <v>205</v>
      </c>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row>
    <row r="7" spans="1:45" ht="14.15" customHeight="1" x14ac:dyDescent="0.3">
      <c r="C7" s="429" t="s">
        <v>760</v>
      </c>
      <c r="D7" s="429"/>
      <c r="E7" s="429"/>
      <c r="F7" s="429"/>
      <c r="G7" s="429"/>
      <c r="H7" s="429"/>
      <c r="I7" s="429"/>
      <c r="J7" s="429"/>
      <c r="K7" s="429"/>
      <c r="L7" s="429"/>
      <c r="M7" s="429"/>
      <c r="N7" s="429"/>
      <c r="O7" s="207" t="s">
        <v>311</v>
      </c>
      <c r="P7" s="207"/>
      <c r="Q7" s="207"/>
      <c r="R7" s="207"/>
      <c r="S7" s="207"/>
      <c r="T7" s="207"/>
      <c r="U7" s="207"/>
      <c r="V7" s="207"/>
      <c r="W7" s="207"/>
      <c r="X7" s="207"/>
      <c r="Y7" s="207"/>
      <c r="Z7" s="207"/>
      <c r="AA7" s="207"/>
      <c r="AB7" s="207"/>
      <c r="AC7" s="207"/>
      <c r="AD7" s="207"/>
      <c r="AE7" s="207"/>
      <c r="AF7" s="207"/>
      <c r="AG7" s="207"/>
      <c r="AH7" s="207"/>
      <c r="AI7" s="207"/>
      <c r="AJ7" s="207"/>
      <c r="AK7" s="207"/>
      <c r="AL7" s="207"/>
    </row>
    <row r="8" spans="1:45" ht="14.15" customHeight="1" x14ac:dyDescent="0.3"/>
    <row r="9" spans="1:45" ht="14.15" customHeight="1" x14ac:dyDescent="0.3"/>
    <row r="10" spans="1:45" ht="14.15" customHeight="1" x14ac:dyDescent="0.3">
      <c r="C10" s="1104" t="str">
        <f>IF(項目マップ!C3=0,"",項目マップ!C3)&amp;" 石油ガス流通合理化対策事業費補助金（石油ガスの流通合理化及び取引の適正化等に関する支援事業費のうち石油ガス地域防災対応体制検討事業）実績報告書"</f>
        <v>令和8年度 石油ガス流通合理化対策事業費補助金（石油ガスの流通合理化及び取引の適正化等に関する支援事業費のうち石油ガス地域防災対応体制検討事業）実績報告書</v>
      </c>
      <c r="D10" s="1104"/>
      <c r="E10" s="1104"/>
      <c r="F10" s="1104"/>
      <c r="G10" s="1104"/>
      <c r="H10" s="1104"/>
      <c r="I10" s="1104"/>
      <c r="J10" s="1104"/>
      <c r="K10" s="1104"/>
      <c r="L10" s="1104"/>
      <c r="M10" s="1104"/>
      <c r="N10" s="1104"/>
      <c r="O10" s="1104"/>
      <c r="P10" s="1104"/>
      <c r="Q10" s="1104"/>
      <c r="R10" s="1104"/>
      <c r="S10" s="1104"/>
      <c r="T10" s="1104"/>
      <c r="U10" s="1104"/>
      <c r="V10" s="1104"/>
      <c r="W10" s="1104"/>
      <c r="X10" s="1104"/>
      <c r="Y10" s="1104"/>
      <c r="Z10" s="1104"/>
      <c r="AA10" s="1104"/>
      <c r="AB10" s="1104"/>
      <c r="AC10" s="1104"/>
      <c r="AD10" s="1104"/>
      <c r="AE10" s="1104"/>
      <c r="AF10" s="1104"/>
      <c r="AG10" s="1104"/>
      <c r="AH10" s="1104"/>
      <c r="AI10" s="1104"/>
      <c r="AJ10" s="1104"/>
      <c r="AK10" s="1104"/>
    </row>
    <row r="11" spans="1:45" ht="14.15" customHeight="1" x14ac:dyDescent="0.3">
      <c r="C11" s="1104"/>
      <c r="D11" s="1104"/>
      <c r="E11" s="1104"/>
      <c r="F11" s="1104"/>
      <c r="G11" s="1104"/>
      <c r="H11" s="1104"/>
      <c r="I11" s="1104"/>
      <c r="J11" s="1104"/>
      <c r="K11" s="1104"/>
      <c r="L11" s="1104"/>
      <c r="M11" s="1104"/>
      <c r="N11" s="1104"/>
      <c r="O11" s="1104"/>
      <c r="P11" s="1104"/>
      <c r="Q11" s="1104"/>
      <c r="R11" s="1104"/>
      <c r="S11" s="1104"/>
      <c r="T11" s="1104"/>
      <c r="U11" s="1104"/>
      <c r="V11" s="1104"/>
      <c r="W11" s="1104"/>
      <c r="X11" s="1104"/>
      <c r="Y11" s="1104"/>
      <c r="Z11" s="1104"/>
      <c r="AA11" s="1104"/>
      <c r="AB11" s="1104"/>
      <c r="AC11" s="1104"/>
      <c r="AD11" s="1104"/>
      <c r="AE11" s="1104"/>
      <c r="AF11" s="1104"/>
      <c r="AG11" s="1104"/>
      <c r="AH11" s="1104"/>
      <c r="AI11" s="1104"/>
      <c r="AJ11" s="1104"/>
      <c r="AK11" s="1104"/>
      <c r="AS11" s="325"/>
    </row>
    <row r="12" spans="1:45" ht="14.15" customHeight="1" x14ac:dyDescent="0.3">
      <c r="C12" s="1104"/>
      <c r="D12" s="1104"/>
      <c r="E12" s="1104"/>
      <c r="F12" s="1104"/>
      <c r="G12" s="1104"/>
      <c r="H12" s="1104"/>
      <c r="I12" s="1104"/>
      <c r="J12" s="1104"/>
      <c r="K12" s="1104"/>
      <c r="L12" s="1104"/>
      <c r="M12" s="1104"/>
      <c r="N12" s="1104"/>
      <c r="O12" s="1104"/>
      <c r="P12" s="1104"/>
      <c r="Q12" s="1104"/>
      <c r="R12" s="1104"/>
      <c r="S12" s="1104"/>
      <c r="T12" s="1104"/>
      <c r="U12" s="1104"/>
      <c r="V12" s="1104"/>
      <c r="W12" s="1104"/>
      <c r="X12" s="1104"/>
      <c r="Y12" s="1104"/>
      <c r="Z12" s="1104"/>
      <c r="AA12" s="1104"/>
      <c r="AB12" s="1104"/>
      <c r="AC12" s="1104"/>
      <c r="AD12" s="1104"/>
      <c r="AE12" s="1104"/>
      <c r="AF12" s="1104"/>
      <c r="AG12" s="1104"/>
      <c r="AH12" s="1104"/>
      <c r="AI12" s="1104"/>
      <c r="AJ12" s="1104"/>
      <c r="AK12" s="1104"/>
      <c r="AL12" s="207"/>
    </row>
    <row r="13" spans="1:45" ht="14.15" customHeight="1" x14ac:dyDescent="0.3">
      <c r="C13" s="325"/>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row>
    <row r="14" spans="1:45" ht="14.15" customHeight="1" x14ac:dyDescent="0.3">
      <c r="C14" s="1121" t="s">
        <v>739</v>
      </c>
      <c r="D14" s="1121"/>
      <c r="E14" s="1121"/>
      <c r="F14" s="1121"/>
      <c r="G14" s="1121"/>
      <c r="H14" s="1121"/>
      <c r="I14" s="1121"/>
      <c r="J14" s="1121"/>
      <c r="K14" s="1121"/>
      <c r="L14" s="1121"/>
      <c r="M14" s="1121"/>
      <c r="N14" s="1121"/>
      <c r="O14" s="1121"/>
      <c r="P14" s="1121"/>
      <c r="Q14" s="1121"/>
      <c r="R14" s="1121"/>
      <c r="S14" s="1121"/>
      <c r="T14" s="1121"/>
      <c r="U14" s="1121"/>
      <c r="V14" s="1121"/>
      <c r="W14" s="1121"/>
      <c r="X14" s="1121"/>
      <c r="Y14" s="1121"/>
      <c r="Z14" s="1121"/>
      <c r="AA14" s="1121"/>
      <c r="AB14" s="1121"/>
      <c r="AC14" s="1121"/>
      <c r="AD14" s="1121"/>
      <c r="AE14" s="1121"/>
      <c r="AF14" s="1121"/>
      <c r="AG14" s="1121"/>
      <c r="AH14" s="1121"/>
      <c r="AI14" s="1121"/>
      <c r="AJ14" s="1121"/>
      <c r="AK14" s="1121"/>
      <c r="AL14" s="207"/>
    </row>
    <row r="15" spans="1:45" ht="14.15" customHeight="1" x14ac:dyDescent="0.3">
      <c r="C15" s="1121"/>
      <c r="D15" s="1121"/>
      <c r="E15" s="1121"/>
      <c r="F15" s="1121"/>
      <c r="G15" s="1121"/>
      <c r="H15" s="1121"/>
      <c r="I15" s="1121"/>
      <c r="J15" s="1121"/>
      <c r="K15" s="1121"/>
      <c r="L15" s="1121"/>
      <c r="M15" s="1121"/>
      <c r="N15" s="1121"/>
      <c r="O15" s="1121"/>
      <c r="P15" s="1121"/>
      <c r="Q15" s="1121"/>
      <c r="R15" s="1121"/>
      <c r="S15" s="1121"/>
      <c r="T15" s="1121"/>
      <c r="U15" s="1121"/>
      <c r="V15" s="1121"/>
      <c r="W15" s="1121"/>
      <c r="X15" s="1121"/>
      <c r="Y15" s="1121"/>
      <c r="Z15" s="1121"/>
      <c r="AA15" s="1121"/>
      <c r="AB15" s="1121"/>
      <c r="AC15" s="1121"/>
      <c r="AD15" s="1121"/>
      <c r="AE15" s="1121"/>
      <c r="AF15" s="1121"/>
      <c r="AG15" s="1121"/>
      <c r="AH15" s="1121"/>
      <c r="AI15" s="1121"/>
      <c r="AJ15" s="1121"/>
      <c r="AK15" s="1121"/>
      <c r="AL15" s="207"/>
    </row>
    <row r="16" spans="1:45" ht="14.15" customHeight="1" x14ac:dyDescent="0.3">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207"/>
    </row>
    <row r="17" spans="1:45" ht="14.15" customHeight="1" thickBot="1" x14ac:dyDescent="0.35">
      <c r="C17" s="326"/>
      <c r="D17" s="326"/>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207"/>
    </row>
    <row r="18" spans="1:45" ht="18" customHeight="1" x14ac:dyDescent="0.3">
      <c r="C18" s="1535" t="s">
        <v>312</v>
      </c>
      <c r="D18" s="1536"/>
      <c r="E18" s="1536"/>
      <c r="F18" s="1536"/>
      <c r="G18" s="1536"/>
      <c r="H18" s="1536"/>
      <c r="I18" s="1536"/>
      <c r="J18" s="1536"/>
      <c r="K18" s="1537"/>
      <c r="L18" s="1432" t="str">
        <f>IF(入力シート!$M$14&lt;&gt;"",項目マップ!C151,"")</f>
        <v/>
      </c>
      <c r="M18" s="1433"/>
      <c r="N18" s="1433"/>
      <c r="O18" s="1433"/>
      <c r="P18" s="1433"/>
      <c r="Q18" s="1433"/>
      <c r="R18" s="1433"/>
      <c r="S18" s="1433"/>
      <c r="T18" s="1433"/>
      <c r="U18" s="1433"/>
      <c r="V18" s="1434"/>
      <c r="W18" s="326"/>
      <c r="X18" s="326"/>
      <c r="Y18" s="326"/>
      <c r="Z18" s="326"/>
      <c r="AA18" s="326"/>
      <c r="AB18" s="326"/>
      <c r="AC18" s="326"/>
      <c r="AD18" s="326"/>
      <c r="AE18" s="326"/>
      <c r="AF18" s="326"/>
      <c r="AG18" s="326"/>
      <c r="AH18" s="326"/>
      <c r="AI18" s="326"/>
      <c r="AJ18" s="326"/>
      <c r="AK18" s="326"/>
      <c r="AL18" s="207"/>
    </row>
    <row r="19" spans="1:45" ht="18" customHeight="1" thickBot="1" x14ac:dyDescent="0.35">
      <c r="C19" s="1548" t="s">
        <v>313</v>
      </c>
      <c r="D19" s="1549"/>
      <c r="E19" s="1549"/>
      <c r="F19" s="1549"/>
      <c r="G19" s="1549"/>
      <c r="H19" s="1549"/>
      <c r="I19" s="1549"/>
      <c r="J19" s="1549"/>
      <c r="K19" s="1549"/>
      <c r="L19" s="1438" t="str">
        <f>IF(入力シート!$M$14&lt;&gt;"",項目マップ!C152,"")</f>
        <v/>
      </c>
      <c r="M19" s="1439"/>
      <c r="N19" s="1439"/>
      <c r="O19" s="1439"/>
      <c r="P19" s="1439"/>
      <c r="Q19" s="1439"/>
      <c r="R19" s="1439"/>
      <c r="S19" s="1439"/>
      <c r="T19" s="1439"/>
      <c r="U19" s="1439"/>
      <c r="V19" s="1440"/>
      <c r="AL19" s="207"/>
    </row>
    <row r="20" spans="1:45" ht="14.15" customHeight="1" x14ac:dyDescent="0.3">
      <c r="AC20" s="327"/>
      <c r="AD20" s="327"/>
      <c r="AE20" s="327"/>
      <c r="AF20" s="327"/>
      <c r="AG20" s="327"/>
      <c r="AH20" s="327"/>
      <c r="AI20" s="327"/>
      <c r="AJ20" s="327"/>
      <c r="AK20" s="327"/>
      <c r="AL20" s="207"/>
    </row>
    <row r="21" spans="1:45" ht="14.15" customHeight="1" x14ac:dyDescent="0.3">
      <c r="C21" s="328"/>
      <c r="D21" s="328"/>
      <c r="E21" s="328"/>
      <c r="F21" s="328"/>
      <c r="G21" s="328"/>
      <c r="H21" s="328"/>
      <c r="I21" s="328"/>
      <c r="J21" s="328"/>
      <c r="K21" s="328"/>
      <c r="L21" s="204"/>
      <c r="M21" s="204"/>
      <c r="N21" s="204"/>
      <c r="O21" s="204"/>
      <c r="P21" s="204"/>
      <c r="Q21" s="204"/>
      <c r="R21" s="204"/>
      <c r="S21" s="204"/>
      <c r="T21" s="204"/>
      <c r="AC21" s="327"/>
      <c r="AD21" s="327"/>
      <c r="AE21" s="327"/>
      <c r="AF21" s="327"/>
      <c r="AG21" s="327"/>
      <c r="AH21" s="327"/>
      <c r="AI21" s="327"/>
      <c r="AJ21" s="327"/>
      <c r="AK21" s="327"/>
      <c r="AL21" s="207"/>
    </row>
    <row r="22" spans="1:45" ht="14.15" customHeight="1" x14ac:dyDescent="0.3"/>
    <row r="23" spans="1:45" customFormat="1" ht="17.25" customHeight="1" x14ac:dyDescent="0.3">
      <c r="A23" s="203"/>
      <c r="B23" s="1105" t="s">
        <v>314</v>
      </c>
      <c r="C23" s="1105"/>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5"/>
      <c r="AE23" s="1105"/>
      <c r="AF23" s="1105"/>
      <c r="AG23" s="1105"/>
      <c r="AH23" s="1105"/>
      <c r="AI23" s="1105"/>
      <c r="AJ23" s="1105"/>
      <c r="AK23" s="1105"/>
      <c r="AL23" s="1105"/>
    </row>
    <row r="24" spans="1:45" customFormat="1" ht="13.5" x14ac:dyDescent="0.3">
      <c r="A24" s="203"/>
      <c r="B24" s="203"/>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row>
    <row r="25" spans="1:45" ht="15.25" customHeight="1" x14ac:dyDescent="0.3">
      <c r="C25" s="208" t="s">
        <v>208</v>
      </c>
      <c r="D25" s="1179" t="s">
        <v>209</v>
      </c>
      <c r="E25" s="1179"/>
      <c r="F25" s="1179"/>
      <c r="G25" s="1179"/>
      <c r="H25" s="1179"/>
      <c r="I25" s="1179"/>
      <c r="J25" s="1179"/>
      <c r="K25" s="1179"/>
      <c r="L25" s="1109" t="str">
        <f>IF(入力シート!M14&lt;&gt;"",項目マップ!C10,"")</f>
        <v/>
      </c>
      <c r="M25" s="1110"/>
      <c r="N25" s="1110"/>
      <c r="O25" s="1110"/>
      <c r="P25" s="1110"/>
      <c r="Q25" s="1110"/>
      <c r="R25" s="1110"/>
      <c r="S25" s="1110"/>
      <c r="T25" s="1110"/>
      <c r="U25" s="1110"/>
      <c r="V25" s="1110"/>
      <c r="W25" s="1110"/>
      <c r="X25" s="1110"/>
      <c r="Y25" s="1110"/>
      <c r="Z25" s="1110"/>
      <c r="AA25" s="1110"/>
      <c r="AB25" s="1110"/>
      <c r="AC25" s="1110"/>
      <c r="AD25" s="1110"/>
      <c r="AE25" s="1110"/>
      <c r="AF25" s="1110"/>
      <c r="AG25" s="1110"/>
      <c r="AH25" s="1110"/>
      <c r="AI25" s="1110"/>
      <c r="AJ25" s="1110"/>
      <c r="AK25" s="1111"/>
      <c r="AM25"/>
      <c r="AN25"/>
      <c r="AO25"/>
      <c r="AP25"/>
      <c r="AQ25"/>
      <c r="AR25"/>
      <c r="AS25"/>
    </row>
    <row r="26" spans="1:45" ht="15.25" customHeight="1" x14ac:dyDescent="0.3">
      <c r="C26" s="209" t="s">
        <v>210</v>
      </c>
      <c r="D26" s="1112" t="s">
        <v>211</v>
      </c>
      <c r="E26" s="1112"/>
      <c r="F26" s="1112"/>
      <c r="G26" s="1112"/>
      <c r="H26" s="1112"/>
      <c r="I26" s="1112"/>
      <c r="J26" s="1129"/>
      <c r="K26" s="1129"/>
      <c r="L26" s="1253" t="str">
        <f>IF(入力シート!M14&lt;&gt;"",項目マップ!C11,"")</f>
        <v/>
      </c>
      <c r="M26" s="1254"/>
      <c r="N26" s="1254"/>
      <c r="O26" s="1254"/>
      <c r="P26" s="1254"/>
      <c r="Q26" s="1254"/>
      <c r="R26" s="1254"/>
      <c r="S26" s="1254"/>
      <c r="T26" s="1254"/>
      <c r="U26" s="1254"/>
      <c r="V26" s="1254"/>
      <c r="W26" s="1254"/>
      <c r="X26" s="1254"/>
      <c r="Y26" s="1254"/>
      <c r="Z26" s="1254"/>
      <c r="AA26" s="1254"/>
      <c r="AB26" s="1254"/>
      <c r="AC26" s="1254"/>
      <c r="AD26" s="1254"/>
      <c r="AE26" s="1254"/>
      <c r="AF26" s="1254"/>
      <c r="AG26" s="1254"/>
      <c r="AH26" s="1254"/>
      <c r="AI26" s="1254"/>
      <c r="AJ26" s="1254"/>
      <c r="AK26" s="1255"/>
      <c r="AM26"/>
      <c r="AN26"/>
      <c r="AO26"/>
      <c r="AP26"/>
      <c r="AQ26"/>
      <c r="AR26"/>
      <c r="AS26"/>
    </row>
    <row r="27" spans="1:45" ht="15.25" customHeight="1" x14ac:dyDescent="0.3">
      <c r="C27" s="210"/>
      <c r="D27" s="211"/>
      <c r="E27" s="211"/>
      <c r="F27" s="211"/>
      <c r="G27" s="211"/>
      <c r="H27" s="211"/>
      <c r="I27" s="329"/>
      <c r="J27" s="1539" t="s">
        <v>212</v>
      </c>
      <c r="K27" s="1540"/>
      <c r="L27" s="1135" t="str">
        <f>IF(入力シート!M14&lt;&gt;"",項目マップ!C12,"")</f>
        <v/>
      </c>
      <c r="M27" s="1136"/>
      <c r="N27" s="1136"/>
      <c r="O27" s="1136"/>
      <c r="P27" s="1136"/>
      <c r="Q27" s="1136"/>
      <c r="R27" s="1136"/>
      <c r="S27" s="1136"/>
      <c r="T27" s="1136"/>
      <c r="U27" s="1136"/>
      <c r="V27" s="1136"/>
      <c r="W27" s="1136"/>
      <c r="X27" s="1136"/>
      <c r="Y27" s="1136"/>
      <c r="Z27" s="1136"/>
      <c r="AA27" s="1136"/>
      <c r="AB27" s="1136"/>
      <c r="AC27" s="1136"/>
      <c r="AD27" s="1136"/>
      <c r="AE27" s="1136"/>
      <c r="AF27" s="1136"/>
      <c r="AG27" s="1136"/>
      <c r="AH27" s="1136"/>
      <c r="AI27" s="1136"/>
      <c r="AJ27" s="1136"/>
      <c r="AK27" s="1137"/>
      <c r="AM27"/>
      <c r="AN27"/>
      <c r="AO27"/>
      <c r="AP27"/>
      <c r="AQ27"/>
      <c r="AR27"/>
      <c r="AS27"/>
    </row>
    <row r="28" spans="1:45" ht="15.25" customHeight="1" x14ac:dyDescent="0.3">
      <c r="C28" s="222" t="s">
        <v>213</v>
      </c>
      <c r="D28" s="1210" t="s">
        <v>214</v>
      </c>
      <c r="E28" s="1210"/>
      <c r="F28" s="1210"/>
      <c r="G28" s="1210"/>
      <c r="H28" s="1210"/>
      <c r="I28" s="1210"/>
      <c r="J28" s="1210"/>
      <c r="K28" s="1210"/>
      <c r="L28" s="1541" t="str">
        <f>IF(入力シート!M14&lt;&gt;"",項目マップ!C13,"")</f>
        <v/>
      </c>
      <c r="M28" s="1542"/>
      <c r="N28" s="1542"/>
      <c r="O28" s="1542"/>
      <c r="P28" s="1542"/>
      <c r="Q28" s="1542"/>
      <c r="R28" s="1542"/>
      <c r="S28" s="1542"/>
      <c r="T28" s="1542"/>
      <c r="U28" s="1542"/>
      <c r="V28" s="1542"/>
      <c r="W28" s="1542"/>
      <c r="X28" s="1542"/>
      <c r="Y28" s="1542"/>
      <c r="Z28" s="1542"/>
      <c r="AA28" s="1542"/>
      <c r="AB28" s="1542"/>
      <c r="AC28" s="1542"/>
      <c r="AD28" s="1542"/>
      <c r="AE28" s="1542"/>
      <c r="AF28" s="1542"/>
      <c r="AG28" s="1542"/>
      <c r="AH28" s="1542"/>
      <c r="AI28" s="1542"/>
      <c r="AJ28" s="1542"/>
      <c r="AK28" s="1543"/>
      <c r="AM28"/>
      <c r="AN28"/>
      <c r="AO28"/>
      <c r="AP28"/>
      <c r="AQ28"/>
      <c r="AR28"/>
      <c r="AS28"/>
    </row>
    <row r="29" spans="1:45" ht="15.25" customHeight="1" x14ac:dyDescent="0.3">
      <c r="C29" s="221" t="s">
        <v>215</v>
      </c>
      <c r="D29" s="1544" t="s">
        <v>216</v>
      </c>
      <c r="E29" s="1544"/>
      <c r="F29" s="1544"/>
      <c r="G29" s="1544"/>
      <c r="H29" s="1544"/>
      <c r="I29" s="1544"/>
      <c r="J29" s="1544"/>
      <c r="K29" s="1544"/>
      <c r="L29" s="1545" t="str">
        <f>IF(入力シート!M14&lt;&gt;"",項目マップ!C14,"")</f>
        <v/>
      </c>
      <c r="M29" s="1546"/>
      <c r="N29" s="1546"/>
      <c r="O29" s="1546"/>
      <c r="P29" s="1546"/>
      <c r="Q29" s="1546"/>
      <c r="R29" s="1546"/>
      <c r="S29" s="1546"/>
      <c r="T29" s="1546"/>
      <c r="U29" s="1546"/>
      <c r="V29" s="1546"/>
      <c r="W29" s="1546"/>
      <c r="X29" s="1546"/>
      <c r="Y29" s="1546"/>
      <c r="Z29" s="1546"/>
      <c r="AA29" s="1546"/>
      <c r="AB29" s="1546"/>
      <c r="AC29" s="1546"/>
      <c r="AD29" s="1546"/>
      <c r="AE29" s="1546"/>
      <c r="AF29" s="1546"/>
      <c r="AG29" s="1546"/>
      <c r="AH29" s="1546"/>
      <c r="AI29" s="1546"/>
      <c r="AJ29" s="1546"/>
      <c r="AK29" s="1547"/>
      <c r="AM29"/>
      <c r="AN29"/>
      <c r="AO29"/>
      <c r="AP29"/>
      <c r="AQ29"/>
      <c r="AR29"/>
      <c r="AS29"/>
    </row>
    <row r="30" spans="1:45" ht="15.25" customHeight="1" x14ac:dyDescent="0.3">
      <c r="C30" s="226" t="s">
        <v>217</v>
      </c>
      <c r="D30" s="1210" t="s">
        <v>218</v>
      </c>
      <c r="E30" s="1210"/>
      <c r="F30" s="1210"/>
      <c r="G30" s="1210"/>
      <c r="H30" s="1210"/>
      <c r="I30" s="1210"/>
      <c r="J30" s="1210"/>
      <c r="K30" s="121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1"/>
      <c r="AM30"/>
      <c r="AN30"/>
      <c r="AO30"/>
      <c r="AP30"/>
      <c r="AQ30"/>
      <c r="AR30"/>
      <c r="AS30"/>
    </row>
    <row r="31" spans="1:45" ht="15.25" customHeight="1" x14ac:dyDescent="0.3">
      <c r="C31" s="215"/>
      <c r="D31" s="1252" t="s">
        <v>219</v>
      </c>
      <c r="E31" s="1129"/>
      <c r="F31" s="1129"/>
      <c r="G31" s="1129"/>
      <c r="H31" s="1129"/>
      <c r="I31" s="1129"/>
      <c r="J31" s="1129"/>
      <c r="K31" s="1129"/>
      <c r="L31" s="1128" t="str">
        <f>IF(入力シート!M14&lt;&gt;"",項目マップ!C15,"")</f>
        <v/>
      </c>
      <c r="M31" s="1129"/>
      <c r="N31" s="1129"/>
      <c r="O31" s="1129"/>
      <c r="P31" s="1129"/>
      <c r="Q31" s="1129"/>
      <c r="R31" s="1129"/>
      <c r="S31" s="1129"/>
      <c r="T31" s="1129"/>
      <c r="U31" s="1560" t="s">
        <v>235</v>
      </c>
      <c r="V31" s="1561"/>
      <c r="W31" s="1561"/>
      <c r="X31" s="1561"/>
      <c r="Y31" s="1561"/>
      <c r="Z31" s="1562"/>
      <c r="AA31" s="1129" t="str">
        <f>IF(入力シート!M14&lt;&gt;"",項目マップ!C16,"")</f>
        <v/>
      </c>
      <c r="AB31" s="1129"/>
      <c r="AC31" s="1129"/>
      <c r="AD31" s="1129"/>
      <c r="AE31" s="1129"/>
      <c r="AF31" s="1129"/>
      <c r="AG31" s="1129"/>
      <c r="AH31" s="1129"/>
      <c r="AI31" s="1129"/>
      <c r="AJ31" s="1129"/>
      <c r="AK31" s="1132"/>
      <c r="AM31"/>
      <c r="AN31"/>
      <c r="AO31"/>
      <c r="AP31"/>
      <c r="AQ31"/>
      <c r="AR31"/>
      <c r="AS31"/>
    </row>
    <row r="32" spans="1:45" ht="15.25" customHeight="1" x14ac:dyDescent="0.3">
      <c r="C32" s="216"/>
      <c r="D32" s="1261" t="s">
        <v>221</v>
      </c>
      <c r="E32" s="1262"/>
      <c r="F32" s="1262"/>
      <c r="G32" s="1262"/>
      <c r="H32" s="1262"/>
      <c r="I32" s="1262"/>
      <c r="J32" s="1262"/>
      <c r="K32" s="1262"/>
      <c r="L32" s="1460" t="str">
        <f>IF(入力シート!M14&lt;&gt;"",項目マップ!C17,"")</f>
        <v/>
      </c>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2"/>
      <c r="AM32"/>
      <c r="AN32"/>
      <c r="AO32"/>
      <c r="AP32"/>
      <c r="AQ32"/>
      <c r="AR32"/>
      <c r="AS32"/>
    </row>
    <row r="33" spans="2:45" ht="15.25" hidden="1" customHeight="1" x14ac:dyDescent="0.3">
      <c r="C33" s="226" t="s">
        <v>229</v>
      </c>
      <c r="D33" s="1210" t="s">
        <v>315</v>
      </c>
      <c r="E33" s="1210"/>
      <c r="F33" s="1210"/>
      <c r="G33" s="1210"/>
      <c r="H33" s="1210"/>
      <c r="I33" s="1210"/>
      <c r="J33" s="1210"/>
      <c r="K33" s="1210"/>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3"/>
      <c r="AM33"/>
      <c r="AN33"/>
      <c r="AO33"/>
      <c r="AP33"/>
      <c r="AQ33"/>
      <c r="AR33"/>
      <c r="AS33"/>
    </row>
    <row r="34" spans="2:45" ht="15.25" hidden="1" customHeight="1" x14ac:dyDescent="0.3">
      <c r="C34" s="215"/>
      <c r="D34" s="1550" t="s">
        <v>316</v>
      </c>
      <c r="E34" s="1551"/>
      <c r="F34" s="1551"/>
      <c r="G34" s="1551"/>
      <c r="H34" s="1551"/>
      <c r="I34" s="1551"/>
      <c r="J34" s="1551"/>
      <c r="K34" s="1551"/>
      <c r="L34" s="1552" t="str">
        <f>IF(入力シート!M14&lt;&gt;"",項目マップ!C18,"")</f>
        <v/>
      </c>
      <c r="M34" s="1553"/>
      <c r="N34" s="1553"/>
      <c r="O34" s="1553"/>
      <c r="P34" s="1553"/>
      <c r="Q34" s="1553"/>
      <c r="R34" s="1553"/>
      <c r="S34" s="1553"/>
      <c r="T34" s="1553"/>
      <c r="U34" s="1553"/>
      <c r="V34" s="1553"/>
      <c r="W34" s="1553"/>
      <c r="X34" s="1553"/>
      <c r="Y34" s="1553"/>
      <c r="Z34" s="1553"/>
      <c r="AA34" s="1553"/>
      <c r="AB34" s="1553"/>
      <c r="AC34" s="1553"/>
      <c r="AD34" s="1553"/>
      <c r="AE34" s="1553"/>
      <c r="AF34" s="1553"/>
      <c r="AG34" s="1553"/>
      <c r="AH34" s="1553"/>
      <c r="AI34" s="1553"/>
      <c r="AJ34" s="1553"/>
      <c r="AK34" s="1554"/>
      <c r="AM34"/>
      <c r="AN34"/>
      <c r="AO34"/>
      <c r="AP34"/>
      <c r="AQ34"/>
      <c r="AR34"/>
      <c r="AS34"/>
    </row>
    <row r="35" spans="2:45" ht="15.25" hidden="1" customHeight="1" x14ac:dyDescent="0.3">
      <c r="C35" s="215"/>
      <c r="D35" s="1555" t="s">
        <v>241</v>
      </c>
      <c r="E35" s="1544"/>
      <c r="F35" s="1544"/>
      <c r="G35" s="1544"/>
      <c r="H35" s="1544"/>
      <c r="I35" s="1544"/>
      <c r="J35" s="1544"/>
      <c r="K35" s="1544"/>
      <c r="L35" s="1556" t="str">
        <f>IF(入力シート!M14&lt;&gt;"",項目マップ!C19,"")</f>
        <v/>
      </c>
      <c r="M35" s="1557"/>
      <c r="N35" s="1557"/>
      <c r="O35" s="1557"/>
      <c r="P35" s="1557"/>
      <c r="Q35" s="1557"/>
      <c r="R35" s="1557"/>
      <c r="S35" s="1557"/>
      <c r="T35" s="1557"/>
      <c r="U35" s="1557"/>
      <c r="V35" s="1557"/>
      <c r="W35" s="1557"/>
      <c r="X35" s="1557"/>
      <c r="Y35" s="1557"/>
      <c r="Z35" s="1557"/>
      <c r="AA35" s="1557"/>
      <c r="AB35" s="1557"/>
      <c r="AC35" s="1557"/>
      <c r="AD35" s="1557"/>
      <c r="AE35" s="1557"/>
      <c r="AF35" s="1557"/>
      <c r="AG35" s="1557"/>
      <c r="AH35" s="1557"/>
      <c r="AI35" s="1557"/>
      <c r="AJ35" s="1557"/>
      <c r="AK35" s="1558"/>
      <c r="AM35"/>
      <c r="AN35"/>
      <c r="AO35"/>
      <c r="AP35"/>
      <c r="AQ35"/>
      <c r="AR35"/>
      <c r="AS35"/>
    </row>
    <row r="36" spans="2:45" ht="15.25" hidden="1" customHeight="1" x14ac:dyDescent="0.3">
      <c r="C36" s="215"/>
      <c r="D36" s="1559" t="s">
        <v>225</v>
      </c>
      <c r="E36" s="1210"/>
      <c r="F36" s="1210"/>
      <c r="G36" s="1210"/>
      <c r="H36" s="1210"/>
      <c r="I36" s="1210"/>
      <c r="J36" s="1210"/>
      <c r="K36" s="1210"/>
      <c r="L36" s="1556" t="str">
        <f>IF(入力シート!M14&lt;&gt;"",項目マップ!C20,"")</f>
        <v/>
      </c>
      <c r="M36" s="1557"/>
      <c r="N36" s="1557"/>
      <c r="O36" s="1557"/>
      <c r="P36" s="1557"/>
      <c r="Q36" s="1557"/>
      <c r="R36" s="1557"/>
      <c r="S36" s="1557"/>
      <c r="T36" s="1557"/>
      <c r="U36" s="1557"/>
      <c r="V36" s="1557"/>
      <c r="W36" s="1557"/>
      <c r="X36" s="1557"/>
      <c r="Y36" s="1557"/>
      <c r="Z36" s="1557"/>
      <c r="AA36" s="1557"/>
      <c r="AB36" s="1557"/>
      <c r="AC36" s="1557"/>
      <c r="AD36" s="1557"/>
      <c r="AE36" s="1557"/>
      <c r="AF36" s="1557"/>
      <c r="AG36" s="1557"/>
      <c r="AH36" s="1557"/>
      <c r="AI36" s="1557"/>
      <c r="AJ36" s="1557"/>
      <c r="AK36" s="1558"/>
      <c r="AM36"/>
      <c r="AN36"/>
      <c r="AO36"/>
      <c r="AP36"/>
      <c r="AQ36"/>
      <c r="AR36"/>
      <c r="AS36"/>
    </row>
    <row r="37" spans="2:45" ht="15.25" hidden="1" customHeight="1" x14ac:dyDescent="0.3">
      <c r="C37" s="215"/>
      <c r="D37" s="224"/>
      <c r="J37" s="1569" t="s">
        <v>212</v>
      </c>
      <c r="K37" s="1205"/>
      <c r="L37" s="1556" t="str">
        <f>IF(入力シート!M14&lt;&gt;"",項目マップ!C21,"")</f>
        <v/>
      </c>
      <c r="M37" s="1557"/>
      <c r="N37" s="1557"/>
      <c r="O37" s="1557"/>
      <c r="P37" s="1557"/>
      <c r="Q37" s="1557"/>
      <c r="R37" s="1557"/>
      <c r="S37" s="1557"/>
      <c r="T37" s="1557"/>
      <c r="U37" s="1557"/>
      <c r="V37" s="1557"/>
      <c r="W37" s="1557"/>
      <c r="X37" s="1557"/>
      <c r="Y37" s="1557"/>
      <c r="Z37" s="1557"/>
      <c r="AA37" s="1557"/>
      <c r="AB37" s="1557"/>
      <c r="AC37" s="1557"/>
      <c r="AD37" s="1557"/>
      <c r="AE37" s="1557"/>
      <c r="AF37" s="1557"/>
      <c r="AG37" s="1557"/>
      <c r="AH37" s="1557"/>
      <c r="AI37" s="1557"/>
      <c r="AJ37" s="1557"/>
      <c r="AK37" s="1558"/>
      <c r="AM37"/>
      <c r="AN37"/>
      <c r="AO37"/>
      <c r="AP37"/>
      <c r="AQ37"/>
      <c r="AR37"/>
      <c r="AS37"/>
    </row>
    <row r="38" spans="2:45" ht="15.25" hidden="1" customHeight="1" x14ac:dyDescent="0.3">
      <c r="C38" s="215"/>
      <c r="D38" s="1555" t="s">
        <v>317</v>
      </c>
      <c r="E38" s="1544"/>
      <c r="F38" s="1544"/>
      <c r="G38" s="1544"/>
      <c r="H38" s="1544"/>
      <c r="I38" s="1544"/>
      <c r="J38" s="1544"/>
      <c r="K38" s="1544"/>
      <c r="L38" s="1556" t="str">
        <f>IF(入力シート!M14&lt;&gt;"",項目マップ!C22,"")</f>
        <v/>
      </c>
      <c r="M38" s="1570"/>
      <c r="N38" s="1570"/>
      <c r="O38" s="1570"/>
      <c r="P38" s="1570"/>
      <c r="Q38" s="1570"/>
      <c r="R38" s="1570"/>
      <c r="S38" s="1570"/>
      <c r="T38" s="1570"/>
      <c r="U38" s="1570"/>
      <c r="V38" s="1570"/>
      <c r="W38" s="1570"/>
      <c r="X38" s="1570"/>
      <c r="Y38" s="1570"/>
      <c r="Z38" s="1570"/>
      <c r="AA38" s="1570"/>
      <c r="AB38" s="1570"/>
      <c r="AC38" s="1570"/>
      <c r="AD38" s="1570"/>
      <c r="AE38" s="1570"/>
      <c r="AF38" s="1570"/>
      <c r="AG38" s="1570"/>
      <c r="AH38" s="1570"/>
      <c r="AI38" s="1570"/>
      <c r="AJ38" s="1570"/>
      <c r="AK38" s="1571"/>
      <c r="AM38"/>
      <c r="AN38"/>
      <c r="AO38"/>
      <c r="AP38"/>
      <c r="AQ38"/>
      <c r="AR38"/>
      <c r="AS38"/>
    </row>
    <row r="39" spans="2:45" ht="15.25" hidden="1" customHeight="1" x14ac:dyDescent="0.3">
      <c r="C39" s="215"/>
      <c r="D39" s="1555" t="s">
        <v>318</v>
      </c>
      <c r="E39" s="1544"/>
      <c r="F39" s="1544"/>
      <c r="G39" s="1544"/>
      <c r="H39" s="1544"/>
      <c r="I39" s="1544"/>
      <c r="J39" s="1544"/>
      <c r="K39" s="1544"/>
      <c r="L39" s="1556" t="str">
        <f>IF(入力シート!M14&lt;&gt;"",項目マップ!C23,"")</f>
        <v/>
      </c>
      <c r="M39" s="1570"/>
      <c r="N39" s="1570"/>
      <c r="O39" s="1570"/>
      <c r="P39" s="1570"/>
      <c r="Q39" s="1570"/>
      <c r="R39" s="1570"/>
      <c r="S39" s="1570"/>
      <c r="T39" s="1570"/>
      <c r="U39" s="1570"/>
      <c r="V39" s="1570"/>
      <c r="W39" s="1570"/>
      <c r="X39" s="1570"/>
      <c r="Y39" s="1570"/>
      <c r="Z39" s="1570"/>
      <c r="AA39" s="1570"/>
      <c r="AB39" s="1570"/>
      <c r="AC39" s="1570"/>
      <c r="AD39" s="1570"/>
      <c r="AE39" s="1570"/>
      <c r="AF39" s="1570"/>
      <c r="AG39" s="1570"/>
      <c r="AH39" s="1570"/>
      <c r="AI39" s="1570"/>
      <c r="AJ39" s="1570"/>
      <c r="AK39" s="1571"/>
      <c r="AM39"/>
      <c r="AN39"/>
      <c r="AO39"/>
      <c r="AP39"/>
      <c r="AQ39"/>
      <c r="AR39"/>
      <c r="AS39"/>
    </row>
    <row r="40" spans="2:45" ht="15.25" hidden="1" customHeight="1" x14ac:dyDescent="0.3">
      <c r="C40" s="216"/>
      <c r="D40" s="1194" t="s">
        <v>319</v>
      </c>
      <c r="E40" s="1195"/>
      <c r="F40" s="1195"/>
      <c r="G40" s="1195"/>
      <c r="H40" s="1195"/>
      <c r="I40" s="1195"/>
      <c r="J40" s="1195"/>
      <c r="K40" s="1195"/>
      <c r="L40" s="1563" t="str">
        <f>IF(入力シート!M14&lt;&gt;"",項目マップ!C24,"")</f>
        <v/>
      </c>
      <c r="M40" s="1564"/>
      <c r="N40" s="1564"/>
      <c r="O40" s="1564"/>
      <c r="P40" s="1564"/>
      <c r="Q40" s="1564"/>
      <c r="R40" s="1564"/>
      <c r="S40" s="1564"/>
      <c r="T40" s="1564"/>
      <c r="U40" s="1564"/>
      <c r="V40" s="1564"/>
      <c r="W40" s="1564"/>
      <c r="X40" s="1564"/>
      <c r="Y40" s="1564"/>
      <c r="Z40" s="1564"/>
      <c r="AA40" s="1564"/>
      <c r="AB40" s="1564"/>
      <c r="AC40" s="1564"/>
      <c r="AD40" s="1564"/>
      <c r="AE40" s="1564"/>
      <c r="AF40" s="1564"/>
      <c r="AG40" s="1564"/>
      <c r="AH40" s="1564"/>
      <c r="AI40" s="1564"/>
      <c r="AJ40" s="1564"/>
      <c r="AK40" s="1565"/>
      <c r="AM40"/>
      <c r="AN40"/>
      <c r="AO40"/>
      <c r="AP40"/>
      <c r="AQ40"/>
      <c r="AR40"/>
      <c r="AS40"/>
    </row>
    <row r="41" spans="2:45" ht="18" customHeight="1" x14ac:dyDescent="0.3">
      <c r="C41" s="242"/>
      <c r="D41" s="223"/>
      <c r="E41" s="223"/>
      <c r="F41" s="223"/>
      <c r="G41" s="223"/>
      <c r="H41" s="223"/>
      <c r="I41" s="223"/>
      <c r="J41" s="223"/>
      <c r="K41" s="223"/>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M41"/>
      <c r="AN41"/>
      <c r="AO41"/>
      <c r="AP41"/>
      <c r="AQ41"/>
      <c r="AR41"/>
      <c r="AS41"/>
    </row>
    <row r="42" spans="2:45" ht="18" customHeight="1" x14ac:dyDescent="0.3">
      <c r="B42" s="1105" t="s">
        <v>231</v>
      </c>
      <c r="C42" s="1105"/>
      <c r="D42" s="1105"/>
      <c r="E42" s="1105"/>
      <c r="F42" s="1105"/>
      <c r="G42" s="1105"/>
      <c r="H42" s="1105"/>
      <c r="I42" s="1105"/>
      <c r="J42" s="1105"/>
      <c r="K42" s="1105"/>
      <c r="L42" s="1105"/>
      <c r="M42" s="1105"/>
      <c r="N42" s="1105"/>
      <c r="O42" s="1105"/>
      <c r="P42" s="1105"/>
      <c r="Q42" s="1105"/>
      <c r="R42" s="1105"/>
      <c r="S42" s="1105"/>
      <c r="T42" s="1105"/>
      <c r="U42" s="1105"/>
      <c r="V42" s="1105"/>
      <c r="W42" s="1105"/>
      <c r="X42" s="1105"/>
      <c r="Y42" s="1105"/>
      <c r="Z42" s="1105"/>
      <c r="AA42" s="1105"/>
      <c r="AB42" s="1105"/>
      <c r="AC42" s="1105"/>
      <c r="AD42" s="1105"/>
      <c r="AE42" s="1105"/>
      <c r="AF42" s="1105"/>
      <c r="AG42" s="1105"/>
      <c r="AH42" s="1105"/>
      <c r="AI42" s="1105"/>
      <c r="AJ42" s="1105"/>
      <c r="AK42" s="1105"/>
      <c r="AL42" s="1105"/>
      <c r="AM42"/>
      <c r="AN42"/>
      <c r="AO42"/>
      <c r="AP42"/>
      <c r="AQ42"/>
      <c r="AR42"/>
      <c r="AS42"/>
    </row>
    <row r="43" spans="2:45" ht="18" customHeight="1" x14ac:dyDescent="0.3">
      <c r="B43" s="334"/>
      <c r="C43" s="334"/>
      <c r="D43" s="334"/>
      <c r="E43" s="334"/>
      <c r="F43" s="334"/>
      <c r="G43" s="334"/>
      <c r="H43" s="334"/>
      <c r="I43" s="334"/>
      <c r="J43" s="334"/>
      <c r="K43" s="334"/>
      <c r="L43" s="334"/>
      <c r="M43" s="334"/>
      <c r="N43" s="334"/>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c r="AN43"/>
      <c r="AO43"/>
      <c r="AP43"/>
      <c r="AQ43"/>
      <c r="AR43"/>
      <c r="AS43"/>
    </row>
    <row r="44" spans="2:45" ht="18" customHeight="1" x14ac:dyDescent="0.3">
      <c r="B44" s="334"/>
      <c r="C44" s="208" t="s">
        <v>208</v>
      </c>
      <c r="D44" s="1179" t="s">
        <v>209</v>
      </c>
      <c r="E44" s="1179"/>
      <c r="F44" s="1179"/>
      <c r="G44" s="1179"/>
      <c r="H44" s="1179"/>
      <c r="I44" s="1179"/>
      <c r="J44" s="1179"/>
      <c r="K44" s="1179"/>
      <c r="L44" s="1566" t="str">
        <f>IF(入力シート!M14&lt;&gt;"",IF(入力シート!M14&lt;&gt;"",項目マップ!C27,""),"")</f>
        <v/>
      </c>
      <c r="M44" s="1567"/>
      <c r="N44" s="1567"/>
      <c r="O44" s="1567"/>
      <c r="P44" s="1567"/>
      <c r="Q44" s="1567"/>
      <c r="R44" s="1567"/>
      <c r="S44" s="1567"/>
      <c r="T44" s="1567"/>
      <c r="U44" s="1567"/>
      <c r="V44" s="1567"/>
      <c r="W44" s="1567"/>
      <c r="X44" s="1567"/>
      <c r="Y44" s="1567"/>
      <c r="Z44" s="1567"/>
      <c r="AA44" s="1567"/>
      <c r="AB44" s="1567"/>
      <c r="AC44" s="1567"/>
      <c r="AD44" s="1567"/>
      <c r="AE44" s="1567"/>
      <c r="AF44" s="1567"/>
      <c r="AG44" s="1567"/>
      <c r="AH44" s="1567"/>
      <c r="AI44" s="1567"/>
      <c r="AJ44" s="1567"/>
      <c r="AK44" s="1568"/>
      <c r="AL44" s="334"/>
      <c r="AM44"/>
      <c r="AN44"/>
      <c r="AO44"/>
      <c r="AP44"/>
      <c r="AQ44"/>
      <c r="AR44"/>
      <c r="AS44"/>
    </row>
    <row r="45" spans="2:45" ht="18" customHeight="1" x14ac:dyDescent="0.3">
      <c r="B45" s="334"/>
      <c r="C45" s="209" t="s">
        <v>210</v>
      </c>
      <c r="D45" s="1112" t="s">
        <v>211</v>
      </c>
      <c r="E45" s="1112"/>
      <c r="F45" s="1112"/>
      <c r="G45" s="1112"/>
      <c r="H45" s="1112"/>
      <c r="I45" s="1112"/>
      <c r="J45" s="1129"/>
      <c r="K45" s="1129"/>
      <c r="L45" s="1253" t="str">
        <f>IF(入力シート!M14&lt;&gt;"",IF(入力シート!M14&lt;&gt;"",項目マップ!C28,""),"")</f>
        <v/>
      </c>
      <c r="M45" s="1254"/>
      <c r="N45" s="1254"/>
      <c r="O45" s="1254"/>
      <c r="P45" s="1254"/>
      <c r="Q45" s="1254"/>
      <c r="R45" s="1254"/>
      <c r="S45" s="1254"/>
      <c r="T45" s="1254"/>
      <c r="U45" s="1254"/>
      <c r="V45" s="1254"/>
      <c r="W45" s="1254"/>
      <c r="X45" s="1254"/>
      <c r="Y45" s="1254"/>
      <c r="Z45" s="1254"/>
      <c r="AA45" s="1254"/>
      <c r="AB45" s="1254"/>
      <c r="AC45" s="1254"/>
      <c r="AD45" s="1254"/>
      <c r="AE45" s="1254"/>
      <c r="AF45" s="1254"/>
      <c r="AG45" s="1254"/>
      <c r="AH45" s="1254"/>
      <c r="AI45" s="1254"/>
      <c r="AJ45" s="1254"/>
      <c r="AK45" s="1255"/>
      <c r="AL45" s="334"/>
      <c r="AM45"/>
      <c r="AN45"/>
      <c r="AO45"/>
      <c r="AP45"/>
      <c r="AQ45"/>
      <c r="AR45"/>
      <c r="AS45"/>
    </row>
    <row r="46" spans="2:45" ht="18" customHeight="1" x14ac:dyDescent="0.3">
      <c r="B46" s="334"/>
      <c r="C46" s="210"/>
      <c r="D46" s="211"/>
      <c r="E46" s="211"/>
      <c r="F46" s="211"/>
      <c r="G46" s="211"/>
      <c r="H46" s="211"/>
      <c r="I46" s="329"/>
      <c r="J46" s="1539" t="s">
        <v>212</v>
      </c>
      <c r="K46" s="1540"/>
      <c r="L46" s="1135" t="str">
        <f>IF(入力シート!M14&lt;&gt;"",IF(入力シート!M14&lt;&gt;"",項目マップ!C29,""),"")</f>
        <v/>
      </c>
      <c r="M46" s="1136"/>
      <c r="N46" s="1136"/>
      <c r="O46" s="1136"/>
      <c r="P46" s="1136"/>
      <c r="Q46" s="1136"/>
      <c r="R46" s="1136"/>
      <c r="S46" s="1136"/>
      <c r="T46" s="1136"/>
      <c r="U46" s="1136"/>
      <c r="V46" s="1136"/>
      <c r="W46" s="1136"/>
      <c r="X46" s="1136"/>
      <c r="Y46" s="1136"/>
      <c r="Z46" s="1136"/>
      <c r="AA46" s="1136"/>
      <c r="AB46" s="1136"/>
      <c r="AC46" s="1136"/>
      <c r="AD46" s="1136"/>
      <c r="AE46" s="1136"/>
      <c r="AF46" s="1136"/>
      <c r="AG46" s="1136"/>
      <c r="AH46" s="1136"/>
      <c r="AI46" s="1136"/>
      <c r="AJ46" s="1136"/>
      <c r="AK46" s="1137"/>
      <c r="AL46" s="334"/>
      <c r="AM46"/>
      <c r="AN46"/>
      <c r="AO46"/>
      <c r="AP46"/>
      <c r="AQ46"/>
      <c r="AR46"/>
      <c r="AS46"/>
    </row>
    <row r="47" spans="2:45" ht="18" customHeight="1" x14ac:dyDescent="0.3">
      <c r="B47" s="334"/>
      <c r="C47" s="222" t="s">
        <v>213</v>
      </c>
      <c r="D47" s="1210" t="s">
        <v>214</v>
      </c>
      <c r="E47" s="1210"/>
      <c r="F47" s="1210"/>
      <c r="G47" s="1210"/>
      <c r="H47" s="1210"/>
      <c r="I47" s="1210"/>
      <c r="J47" s="1210"/>
      <c r="K47" s="1210"/>
      <c r="L47" s="1545" t="str">
        <f>IF(入力シート!M14&lt;&gt;"",IF(入力シート!M14&lt;&gt;"",項目マップ!C30,""),"")</f>
        <v/>
      </c>
      <c r="M47" s="1546"/>
      <c r="N47" s="1546"/>
      <c r="O47" s="1546"/>
      <c r="P47" s="1546"/>
      <c r="Q47" s="1546"/>
      <c r="R47" s="1546"/>
      <c r="S47" s="1546"/>
      <c r="T47" s="1546"/>
      <c r="U47" s="1546"/>
      <c r="V47" s="1546"/>
      <c r="W47" s="1546"/>
      <c r="X47" s="1546"/>
      <c r="Y47" s="1546"/>
      <c r="Z47" s="1546"/>
      <c r="AA47" s="1546"/>
      <c r="AB47" s="1546"/>
      <c r="AC47" s="1546"/>
      <c r="AD47" s="1546"/>
      <c r="AE47" s="1546"/>
      <c r="AF47" s="1546"/>
      <c r="AG47" s="1546"/>
      <c r="AH47" s="1546"/>
      <c r="AI47" s="1546"/>
      <c r="AJ47" s="1546"/>
      <c r="AK47" s="1547"/>
      <c r="AL47" s="334"/>
      <c r="AM47"/>
      <c r="AN47"/>
      <c r="AO47"/>
      <c r="AP47"/>
      <c r="AQ47"/>
      <c r="AR47"/>
      <c r="AS47"/>
    </row>
    <row r="48" spans="2:45" ht="18" customHeight="1" x14ac:dyDescent="0.3">
      <c r="B48" s="334"/>
      <c r="C48" s="221" t="s">
        <v>215</v>
      </c>
      <c r="D48" s="1544" t="s">
        <v>216</v>
      </c>
      <c r="E48" s="1544"/>
      <c r="F48" s="1544"/>
      <c r="G48" s="1544"/>
      <c r="H48" s="1544"/>
      <c r="I48" s="1544"/>
      <c r="J48" s="1544"/>
      <c r="K48" s="1544"/>
      <c r="L48" s="1545" t="str">
        <f>IF(入力シート!M14&lt;&gt;"",IF(入力シート!M14&lt;&gt;"",項目マップ!C31,""),"")</f>
        <v/>
      </c>
      <c r="M48" s="1546"/>
      <c r="N48" s="1546"/>
      <c r="O48" s="1546"/>
      <c r="P48" s="1546"/>
      <c r="Q48" s="1546"/>
      <c r="R48" s="1546"/>
      <c r="S48" s="1546"/>
      <c r="T48" s="1546"/>
      <c r="U48" s="1546"/>
      <c r="V48" s="1546"/>
      <c r="W48" s="1546"/>
      <c r="X48" s="1546"/>
      <c r="Y48" s="1546"/>
      <c r="Z48" s="1546"/>
      <c r="AA48" s="1546"/>
      <c r="AB48" s="1546"/>
      <c r="AC48" s="1546"/>
      <c r="AD48" s="1546"/>
      <c r="AE48" s="1546"/>
      <c r="AF48" s="1546"/>
      <c r="AG48" s="1546"/>
      <c r="AH48" s="1546"/>
      <c r="AI48" s="1546"/>
      <c r="AJ48" s="1546"/>
      <c r="AK48" s="1547"/>
      <c r="AL48" s="334"/>
      <c r="AM48"/>
      <c r="AN48"/>
      <c r="AO48"/>
      <c r="AP48"/>
      <c r="AQ48"/>
      <c r="AR48"/>
      <c r="AS48"/>
    </row>
    <row r="49" spans="1:45" ht="18" customHeight="1" x14ac:dyDescent="0.3">
      <c r="B49" s="334"/>
      <c r="C49" s="226" t="s">
        <v>217</v>
      </c>
      <c r="D49" s="1210" t="s">
        <v>218</v>
      </c>
      <c r="E49" s="1210"/>
      <c r="F49" s="1210"/>
      <c r="G49" s="1210"/>
      <c r="H49" s="1210"/>
      <c r="I49" s="1210"/>
      <c r="J49" s="1210"/>
      <c r="K49" s="121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1"/>
      <c r="AL49" s="334"/>
      <c r="AM49"/>
      <c r="AN49"/>
      <c r="AO49"/>
      <c r="AP49"/>
      <c r="AQ49"/>
      <c r="AR49"/>
      <c r="AS49"/>
    </row>
    <row r="50" spans="1:45" ht="18" customHeight="1" x14ac:dyDescent="0.3">
      <c r="B50" s="334"/>
      <c r="C50" s="215"/>
      <c r="D50" s="1252" t="s">
        <v>219</v>
      </c>
      <c r="E50" s="1129"/>
      <c r="F50" s="1129"/>
      <c r="G50" s="1129"/>
      <c r="H50" s="1129"/>
      <c r="I50" s="1129"/>
      <c r="J50" s="1129"/>
      <c r="K50" s="1129"/>
      <c r="L50" s="1128" t="str">
        <f>IF(入力シート!M14&lt;&gt;"",IF(入力シート!M14&lt;&gt;"",項目マップ!C32,""),"")</f>
        <v/>
      </c>
      <c r="M50" s="1129"/>
      <c r="N50" s="1129"/>
      <c r="O50" s="1129"/>
      <c r="P50" s="1129"/>
      <c r="Q50" s="1129"/>
      <c r="R50" s="1129"/>
      <c r="S50" s="1129"/>
      <c r="T50" s="1129"/>
      <c r="U50" s="1560" t="s">
        <v>235</v>
      </c>
      <c r="V50" s="1561"/>
      <c r="W50" s="1561"/>
      <c r="X50" s="1561"/>
      <c r="Y50" s="1561"/>
      <c r="Z50" s="1562"/>
      <c r="AA50" s="1129" t="str">
        <f>IF(入力シート!M14&lt;&gt;"",IF(入力シート!M14&lt;&gt;"",項目マップ!C33,""),"")</f>
        <v/>
      </c>
      <c r="AB50" s="1129"/>
      <c r="AC50" s="1129"/>
      <c r="AD50" s="1129"/>
      <c r="AE50" s="1129"/>
      <c r="AF50" s="1129"/>
      <c r="AG50" s="1129"/>
      <c r="AH50" s="1129"/>
      <c r="AI50" s="1129"/>
      <c r="AJ50" s="1129"/>
      <c r="AK50" s="1132"/>
      <c r="AL50" s="334"/>
      <c r="AM50"/>
      <c r="AN50"/>
      <c r="AO50"/>
      <c r="AP50"/>
      <c r="AQ50"/>
      <c r="AR50"/>
      <c r="AS50"/>
    </row>
    <row r="51" spans="1:45" ht="18" customHeight="1" x14ac:dyDescent="0.3">
      <c r="B51" s="334"/>
      <c r="C51" s="216"/>
      <c r="D51" s="1261" t="s">
        <v>221</v>
      </c>
      <c r="E51" s="1262"/>
      <c r="F51" s="1262"/>
      <c r="G51" s="1262"/>
      <c r="H51" s="1262"/>
      <c r="I51" s="1262"/>
      <c r="J51" s="1262"/>
      <c r="K51" s="1262"/>
      <c r="L51" s="1460" t="str">
        <f>IF(入力シート!M14&lt;&gt;"",IF(入力シート!M14&lt;&gt;"",項目マップ!C34,""),"")</f>
        <v/>
      </c>
      <c r="M51" s="1461"/>
      <c r="N51" s="1461"/>
      <c r="O51" s="1461"/>
      <c r="P51" s="1461"/>
      <c r="Q51" s="1461"/>
      <c r="R51" s="1461"/>
      <c r="S51" s="1461"/>
      <c r="T51" s="1461"/>
      <c r="U51" s="1461"/>
      <c r="V51" s="1461"/>
      <c r="W51" s="1461"/>
      <c r="X51" s="1461"/>
      <c r="Y51" s="1461"/>
      <c r="Z51" s="1461"/>
      <c r="AA51" s="1461"/>
      <c r="AB51" s="1461"/>
      <c r="AC51" s="1461"/>
      <c r="AD51" s="1461"/>
      <c r="AE51" s="1461"/>
      <c r="AF51" s="1461"/>
      <c r="AG51" s="1461"/>
      <c r="AH51" s="1461"/>
      <c r="AI51" s="1461"/>
      <c r="AJ51" s="1461"/>
      <c r="AK51" s="1462"/>
      <c r="AL51" s="334"/>
      <c r="AM51"/>
      <c r="AN51"/>
      <c r="AO51"/>
      <c r="AP51"/>
      <c r="AQ51"/>
      <c r="AR51"/>
      <c r="AS51"/>
    </row>
    <row r="52" spans="1:45" ht="18" customHeight="1" x14ac:dyDescent="0.3">
      <c r="B52" s="334"/>
      <c r="C52" s="334"/>
      <c r="D52" s="334"/>
      <c r="E52" s="334"/>
      <c r="F52" s="334"/>
      <c r="G52" s="334"/>
      <c r="H52" s="334"/>
      <c r="I52" s="334"/>
      <c r="J52" s="334"/>
      <c r="K52" s="334"/>
      <c r="L52" s="334"/>
      <c r="M52" s="334"/>
      <c r="N52" s="334"/>
      <c r="O52" s="334"/>
      <c r="P52" s="334"/>
      <c r="Q52" s="334"/>
      <c r="R52" s="334"/>
      <c r="S52" s="334"/>
      <c r="T52" s="334"/>
      <c r="U52" s="334"/>
      <c r="V52" s="334"/>
      <c r="W52" s="334"/>
      <c r="X52" s="334"/>
      <c r="Y52" s="334"/>
      <c r="Z52" s="334"/>
      <c r="AA52" s="334"/>
      <c r="AB52" s="334"/>
      <c r="AC52" s="334"/>
      <c r="AD52" s="334"/>
      <c r="AE52" s="334"/>
      <c r="AF52" s="334"/>
      <c r="AG52" s="334"/>
      <c r="AH52" s="334"/>
      <c r="AI52" s="334"/>
      <c r="AJ52" s="334"/>
      <c r="AK52" s="334"/>
      <c r="AL52" s="334"/>
      <c r="AM52"/>
      <c r="AN52"/>
      <c r="AO52"/>
      <c r="AP52"/>
      <c r="AQ52"/>
      <c r="AR52"/>
      <c r="AS52"/>
    </row>
    <row r="53" spans="1:45" customFormat="1" ht="13.5" hidden="1" x14ac:dyDescent="0.3">
      <c r="A53" s="203"/>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row>
    <row r="54" spans="1:45" ht="14.15" customHeight="1" x14ac:dyDescent="0.3">
      <c r="B54" s="1117" t="s">
        <v>741</v>
      </c>
      <c r="C54" s="1117"/>
      <c r="D54" s="1117"/>
      <c r="E54" s="1117"/>
      <c r="F54" s="1118"/>
      <c r="G54" s="1118"/>
      <c r="H54" s="1118"/>
      <c r="I54" s="1118"/>
      <c r="J54" s="1118"/>
      <c r="K54" s="1118"/>
      <c r="L54" s="1118"/>
      <c r="M54" s="1118"/>
      <c r="N54" s="1118"/>
      <c r="O54" s="1118"/>
      <c r="P54" s="1118"/>
      <c r="Q54" s="1118"/>
      <c r="R54" s="1118"/>
      <c r="S54" s="1118"/>
      <c r="T54" s="1118"/>
      <c r="U54" s="1118"/>
      <c r="V54" s="1118"/>
      <c r="W54" s="1118"/>
      <c r="X54" s="1118"/>
      <c r="Y54" s="1118"/>
      <c r="Z54" s="1118"/>
      <c r="AA54" s="1118"/>
      <c r="AB54" s="1118"/>
      <c r="AC54" s="1118"/>
      <c r="AD54" s="1118"/>
      <c r="AE54" s="1118"/>
      <c r="AF54" s="1118"/>
      <c r="AG54" s="1118"/>
      <c r="AH54" s="1118"/>
      <c r="AI54" s="1118"/>
      <c r="AJ54" s="1118"/>
      <c r="AK54" s="1119" t="s">
        <v>253</v>
      </c>
      <c r="AL54" s="1119"/>
    </row>
    <row r="55" spans="1:45" ht="14.15" customHeight="1" x14ac:dyDescent="0.3">
      <c r="B55" s="204"/>
      <c r="C55" s="204"/>
      <c r="D55" s="204"/>
      <c r="E55" s="204"/>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6"/>
      <c r="AL55" s="206"/>
    </row>
    <row r="56" spans="1:45" ht="14.15" hidden="1" customHeight="1" x14ac:dyDescent="0.3">
      <c r="B56" s="204"/>
      <c r="C56" s="204"/>
      <c r="D56" s="204"/>
      <c r="E56" s="204"/>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6"/>
      <c r="AL56" s="206"/>
    </row>
    <row r="57" spans="1:45" ht="14.15" hidden="1" customHeight="1" x14ac:dyDescent="0.3">
      <c r="B57" s="204"/>
      <c r="C57" s="204"/>
      <c r="D57" s="204"/>
      <c r="E57" s="204"/>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6"/>
      <c r="AL57" s="206"/>
    </row>
    <row r="58" spans="1:45" ht="17.25" customHeight="1" x14ac:dyDescent="0.3">
      <c r="B58" s="1105" t="s">
        <v>320</v>
      </c>
      <c r="C58" s="1105"/>
      <c r="D58" s="1105"/>
      <c r="E58" s="1105"/>
      <c r="F58" s="1105"/>
      <c r="G58" s="1105"/>
      <c r="H58" s="1105"/>
      <c r="I58" s="1105"/>
      <c r="J58" s="1105"/>
      <c r="K58" s="1105"/>
      <c r="L58" s="1105"/>
      <c r="M58" s="1105"/>
      <c r="N58" s="1105"/>
      <c r="O58" s="1105"/>
      <c r="P58" s="1105"/>
      <c r="Q58" s="1105"/>
      <c r="R58" s="1105"/>
      <c r="S58" s="1105"/>
      <c r="T58" s="1105"/>
      <c r="U58" s="1105"/>
      <c r="V58" s="1105"/>
      <c r="W58" s="1105"/>
      <c r="X58" s="1105"/>
      <c r="Y58" s="1105"/>
      <c r="Z58" s="1105"/>
      <c r="AA58" s="1105"/>
      <c r="AB58" s="1105"/>
      <c r="AC58" s="1105"/>
      <c r="AD58" s="1105"/>
      <c r="AE58" s="1105"/>
      <c r="AF58" s="1105"/>
      <c r="AG58" s="1105"/>
      <c r="AH58" s="1105"/>
      <c r="AI58" s="1105"/>
      <c r="AJ58" s="1105"/>
      <c r="AK58" s="1105"/>
      <c r="AL58" s="1105"/>
    </row>
    <row r="59" spans="1:45" ht="14.15" customHeight="1" x14ac:dyDescent="0.3"/>
    <row r="60" spans="1:45" ht="18" customHeight="1" x14ac:dyDescent="0.3">
      <c r="C60" s="208" t="s">
        <v>208</v>
      </c>
      <c r="D60" s="229" t="s">
        <v>245</v>
      </c>
      <c r="E60" s="229"/>
      <c r="F60" s="229"/>
      <c r="G60" s="229"/>
      <c r="H60" s="229"/>
      <c r="I60" s="229"/>
      <c r="J60" s="229"/>
      <c r="K60" s="229"/>
      <c r="L60" s="1471" t="str">
        <f>IF(入力シート!M14&lt;&gt;"",項目マップ!C54,"")</f>
        <v/>
      </c>
      <c r="M60" s="1331"/>
      <c r="N60" s="1331"/>
      <c r="O60" s="1331"/>
      <c r="P60" s="1580" t="str">
        <f>IF(入力シート!M14&lt;&gt;"",項目マップ!C55,"")</f>
        <v/>
      </c>
      <c r="Q60" s="1179"/>
      <c r="R60" s="1179"/>
      <c r="S60" s="1179"/>
      <c r="T60" s="1179"/>
      <c r="U60" s="1179"/>
      <c r="V60" s="1179"/>
      <c r="W60" s="1179"/>
      <c r="X60" s="1179"/>
      <c r="Y60" s="1179"/>
      <c r="Z60" s="1180"/>
      <c r="AA60" s="335">
        <v>1</v>
      </c>
      <c r="AB60" s="1581" t="s">
        <v>299</v>
      </c>
      <c r="AC60" s="1582"/>
      <c r="AD60" s="1582"/>
      <c r="AE60" s="1582"/>
      <c r="AF60" s="1582"/>
      <c r="AG60" s="1582"/>
      <c r="AH60" s="1582"/>
      <c r="AI60" s="1582"/>
      <c r="AJ60" s="1582"/>
      <c r="AK60" s="1583"/>
    </row>
    <row r="61" spans="1:45" ht="18" customHeight="1" x14ac:dyDescent="0.3">
      <c r="C61" s="231"/>
      <c r="D61" s="1572" t="s">
        <v>246</v>
      </c>
      <c r="E61" s="1195"/>
      <c r="F61" s="1195"/>
      <c r="G61" s="1195"/>
      <c r="H61" s="1195"/>
      <c r="I61" s="1195"/>
      <c r="J61" s="1195"/>
      <c r="K61" s="1195"/>
      <c r="L61" s="1281" t="str">
        <f>IF(入力シート!M14&lt;&gt;"",項目マップ!C56,"")</f>
        <v/>
      </c>
      <c r="M61" s="1282"/>
      <c r="N61" s="1282"/>
      <c r="O61" s="1282"/>
      <c r="P61" s="1282"/>
      <c r="Q61" s="1282"/>
      <c r="R61" s="1282"/>
      <c r="S61" s="1282"/>
      <c r="T61" s="1282"/>
      <c r="U61" s="1282"/>
      <c r="V61" s="1282"/>
      <c r="W61" s="1282"/>
      <c r="X61" s="1282"/>
      <c r="Y61" s="1282"/>
      <c r="Z61" s="1283"/>
      <c r="AA61" s="336">
        <v>2</v>
      </c>
      <c r="AB61" s="1573" t="s">
        <v>300</v>
      </c>
      <c r="AC61" s="1282"/>
      <c r="AD61" s="1282"/>
      <c r="AE61" s="1282"/>
      <c r="AF61" s="1282"/>
      <c r="AG61" s="1282"/>
      <c r="AH61" s="1282"/>
      <c r="AI61" s="1282"/>
      <c r="AJ61" s="1282"/>
      <c r="AK61" s="1283"/>
    </row>
    <row r="62" spans="1:45" ht="10" customHeight="1" x14ac:dyDescent="0.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row>
    <row r="63" spans="1:45" ht="15.25" customHeight="1" x14ac:dyDescent="0.3">
      <c r="C63" s="205" t="s">
        <v>234</v>
      </c>
      <c r="D63" s="1212" t="s">
        <v>321</v>
      </c>
      <c r="E63" s="1212"/>
      <c r="F63" s="1212"/>
      <c r="G63" s="1212"/>
      <c r="H63" s="1212"/>
      <c r="I63" s="1212"/>
      <c r="J63" s="1212"/>
      <c r="K63" s="1212"/>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row>
    <row r="64" spans="1:45" ht="10" customHeight="1" x14ac:dyDescent="0.3">
      <c r="C64" s="208"/>
      <c r="D64" s="337"/>
      <c r="E64" s="337"/>
      <c r="F64" s="337"/>
      <c r="G64" s="337"/>
      <c r="H64" s="337"/>
      <c r="I64" s="337"/>
      <c r="J64" s="337"/>
      <c r="K64" s="337"/>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9"/>
    </row>
    <row r="65" spans="3:37" ht="18" customHeight="1" x14ac:dyDescent="0.3">
      <c r="C65" s="226"/>
      <c r="D65" s="1574" t="s">
        <v>322</v>
      </c>
      <c r="E65" s="1575"/>
      <c r="F65" s="1575"/>
      <c r="G65" s="1575"/>
      <c r="H65" s="1576"/>
      <c r="J65" s="203" t="s">
        <v>323</v>
      </c>
      <c r="K65" s="242"/>
      <c r="L65" s="242"/>
      <c r="M65" s="242"/>
      <c r="N65" s="242"/>
      <c r="O65" s="242"/>
      <c r="P65" s="242"/>
      <c r="Q65" s="242"/>
      <c r="R65" s="242"/>
      <c r="S65" s="242"/>
      <c r="T65" s="242"/>
      <c r="U65" s="242"/>
      <c r="V65" s="242"/>
      <c r="X65" s="242"/>
      <c r="Y65" s="242"/>
      <c r="Z65" s="242"/>
      <c r="AA65" s="242"/>
      <c r="AB65" s="242"/>
      <c r="AC65" s="242"/>
      <c r="AD65" s="242"/>
      <c r="AE65" s="242"/>
      <c r="AF65" s="242"/>
      <c r="AG65" s="242"/>
      <c r="AH65" s="242"/>
      <c r="AI65" s="242"/>
      <c r="AJ65" s="242"/>
      <c r="AK65" s="243"/>
    </row>
    <row r="66" spans="3:37" ht="18" customHeight="1" x14ac:dyDescent="0.3">
      <c r="C66" s="224"/>
      <c r="AK66" s="245"/>
    </row>
    <row r="67" spans="3:37" ht="18" customHeight="1" x14ac:dyDescent="0.3">
      <c r="C67" s="224"/>
      <c r="D67" s="203" t="s">
        <v>324</v>
      </c>
      <c r="Q67" s="1238" t="s">
        <v>61</v>
      </c>
      <c r="R67" s="1239"/>
      <c r="S67" s="1577" t="str">
        <f>IF(AND(入力シート!M14&lt;&gt;"",項目マップ!C219&lt;&gt;""),項目マップ!C219,"")</f>
        <v/>
      </c>
      <c r="T67" s="1578"/>
      <c r="U67" s="1579"/>
      <c r="V67" s="203" t="s">
        <v>62</v>
      </c>
      <c r="AK67" s="245"/>
    </row>
    <row r="68" spans="3:37" ht="18" customHeight="1" x14ac:dyDescent="0.3">
      <c r="C68" s="224"/>
      <c r="Q68" s="1238" t="s">
        <v>64</v>
      </c>
      <c r="R68" s="1239"/>
      <c r="S68" s="1577" t="str">
        <f>IF(AND(入力シート!M14&lt;&gt;"",項目マップ!C220&lt;&gt;""),項目マップ!C220,"")</f>
        <v/>
      </c>
      <c r="T68" s="1578"/>
      <c r="U68" s="1579"/>
      <c r="V68" s="203" t="s">
        <v>62</v>
      </c>
      <c r="AK68" s="245"/>
    </row>
    <row r="69" spans="3:37" ht="18" customHeight="1" x14ac:dyDescent="0.3">
      <c r="C69" s="224"/>
      <c r="Q69" s="1238" t="s">
        <v>65</v>
      </c>
      <c r="R69" s="1239"/>
      <c r="S69" s="1577" t="str">
        <f>IF(AND(入力シート!M14&lt;&gt;"",項目マップ!C221&lt;&gt;""),項目マップ!C221,"")</f>
        <v/>
      </c>
      <c r="T69" s="1578"/>
      <c r="U69" s="1579"/>
      <c r="V69" s="203" t="s">
        <v>62</v>
      </c>
      <c r="AK69" s="245"/>
    </row>
    <row r="70" spans="3:37" ht="18" customHeight="1" x14ac:dyDescent="0.3">
      <c r="C70" s="224"/>
      <c r="P70" s="340"/>
      <c r="Q70" s="340"/>
      <c r="S70" s="1587"/>
      <c r="T70" s="1587"/>
      <c r="U70" s="1587"/>
      <c r="AK70" s="245"/>
    </row>
    <row r="71" spans="3:37" ht="18" customHeight="1" x14ac:dyDescent="0.3">
      <c r="C71" s="224"/>
      <c r="D71" s="203" t="s">
        <v>325</v>
      </c>
      <c r="P71" s="340"/>
      <c r="Q71" s="1238" t="s">
        <v>61</v>
      </c>
      <c r="R71" s="1239"/>
      <c r="S71" s="1577" t="str">
        <f>IF(AND(入力シート!M14&lt;&gt;"",項目マップ!C222&lt;&gt;""),項目マップ!C222,"")</f>
        <v/>
      </c>
      <c r="T71" s="1578"/>
      <c r="U71" s="1579"/>
      <c r="V71" s="203" t="s">
        <v>62</v>
      </c>
      <c r="X71" s="203" t="s">
        <v>326</v>
      </c>
      <c r="AA71" s="1584" t="str">
        <f>IF(AND(入力シート!M14&lt;&gt;"",項目マップ!C225&lt;&gt;""),項目マップ!C225,"")</f>
        <v/>
      </c>
      <c r="AB71" s="1585"/>
      <c r="AC71" s="1586"/>
      <c r="AD71" s="248" t="s">
        <v>62</v>
      </c>
      <c r="AK71" s="245"/>
    </row>
    <row r="72" spans="3:37" ht="18" customHeight="1" x14ac:dyDescent="0.3">
      <c r="C72" s="224"/>
      <c r="P72" s="340"/>
      <c r="Q72" s="1238" t="s">
        <v>64</v>
      </c>
      <c r="R72" s="1239"/>
      <c r="S72" s="1577" t="str">
        <f>IF(AND(入力シート!M14&lt;&gt;"",項目マップ!C223&lt;&gt;""),項目マップ!C223,"")</f>
        <v/>
      </c>
      <c r="T72" s="1578"/>
      <c r="U72" s="1579"/>
      <c r="V72" s="203" t="s">
        <v>62</v>
      </c>
      <c r="X72" s="203" t="s">
        <v>326</v>
      </c>
      <c r="AA72" s="1584" t="str">
        <f>IF(AND(入力シート!M14&lt;&gt;"",項目マップ!C226&lt;&gt;""),項目マップ!C226,"")</f>
        <v/>
      </c>
      <c r="AB72" s="1585"/>
      <c r="AC72" s="1586"/>
      <c r="AD72" s="248" t="s">
        <v>62</v>
      </c>
      <c r="AK72" s="245"/>
    </row>
    <row r="73" spans="3:37" ht="18" customHeight="1" x14ac:dyDescent="0.3">
      <c r="C73" s="224"/>
      <c r="Q73" s="1238" t="s">
        <v>65</v>
      </c>
      <c r="R73" s="1239"/>
      <c r="S73" s="1577" t="str">
        <f>IF(AND(入力シート!M14&lt;&gt;"",項目マップ!C224&lt;&gt;""),項目マップ!C224,"")</f>
        <v/>
      </c>
      <c r="T73" s="1578"/>
      <c r="U73" s="1579"/>
      <c r="V73" s="203" t="s">
        <v>62</v>
      </c>
      <c r="X73" s="203" t="s">
        <v>326</v>
      </c>
      <c r="AA73" s="1584" t="str">
        <f>IF(AND(入力シート!M14&lt;&gt;"",項目マップ!C227&lt;&gt;""),項目マップ!C227,"")</f>
        <v/>
      </c>
      <c r="AB73" s="1585"/>
      <c r="AC73" s="1586"/>
      <c r="AD73" s="248" t="s">
        <v>62</v>
      </c>
      <c r="AE73" s="1589" t="str">
        <f>IF(AND(入力シート!M14&lt;&gt;"",項目マップ!C228&lt;&gt;""),項目マップ!C228,"")</f>
        <v/>
      </c>
      <c r="AF73" s="1590"/>
      <c r="AG73" s="1591"/>
      <c r="AJ73" s="242"/>
      <c r="AK73" s="243"/>
    </row>
    <row r="74" spans="3:37" ht="18" customHeight="1" x14ac:dyDescent="0.3">
      <c r="C74" s="224"/>
      <c r="AD74" s="248"/>
      <c r="AE74" s="341"/>
      <c r="AF74" s="341"/>
      <c r="AG74" s="341"/>
      <c r="AJ74" s="242"/>
      <c r="AK74" s="243"/>
    </row>
    <row r="75" spans="3:37" ht="18" customHeight="1" x14ac:dyDescent="0.3">
      <c r="C75" s="224"/>
      <c r="E75" s="1592" t="str">
        <f>IF(AND(入力シート!M14&lt;&gt;"",項目マップ!C229&lt;&gt;""),項目マップ!C229,"")</f>
        <v/>
      </c>
      <c r="F75" s="1592"/>
      <c r="G75" s="1592"/>
      <c r="H75" s="1592"/>
      <c r="I75" s="1592"/>
      <c r="J75" s="1592"/>
      <c r="K75" s="1592"/>
      <c r="L75" s="1592"/>
      <c r="M75" s="1592"/>
      <c r="N75" s="1592"/>
      <c r="O75" s="1592"/>
      <c r="P75" s="1592"/>
      <c r="Q75" s="1592"/>
      <c r="R75" s="1592"/>
      <c r="S75" s="1592"/>
      <c r="T75" s="1592"/>
      <c r="U75" s="1592"/>
      <c r="W75" s="1593" t="str">
        <f>IF(AND(入力シート!M14&lt;&gt;"",項目マップ!C230&lt;&gt;""),項目マップ!C230,"")</f>
        <v/>
      </c>
      <c r="X75" s="1594"/>
      <c r="Y75" s="1594"/>
      <c r="Z75" s="1594"/>
      <c r="AA75" s="1594"/>
      <c r="AB75" s="1595"/>
      <c r="AC75" s="246" t="s">
        <v>756</v>
      </c>
      <c r="AE75" s="341"/>
      <c r="AF75" s="341"/>
      <c r="AG75" s="341"/>
      <c r="AJ75" s="242"/>
      <c r="AK75" s="243"/>
    </row>
    <row r="76" spans="3:37" ht="18" customHeight="1" x14ac:dyDescent="0.3">
      <c r="C76" s="224"/>
      <c r="W76" s="239" t="s">
        <v>327</v>
      </c>
      <c r="AA76" s="342"/>
      <c r="AB76" s="342"/>
      <c r="AC76" s="342"/>
      <c r="AD76" s="248"/>
      <c r="AE76" s="341"/>
      <c r="AF76" s="341"/>
      <c r="AG76" s="341"/>
      <c r="AJ76" s="242"/>
      <c r="AK76" s="243"/>
    </row>
    <row r="77" spans="3:37" ht="18" customHeight="1" x14ac:dyDescent="0.3">
      <c r="C77" s="224"/>
      <c r="W77" s="239"/>
      <c r="AA77" s="342"/>
      <c r="AB77" s="342"/>
      <c r="AC77" s="342"/>
      <c r="AD77" s="248"/>
      <c r="AE77" s="341"/>
      <c r="AF77" s="341"/>
      <c r="AG77" s="341"/>
      <c r="AJ77" s="242"/>
      <c r="AK77" s="243"/>
    </row>
    <row r="78" spans="3:37" ht="18" customHeight="1" x14ac:dyDescent="0.3">
      <c r="C78" s="224"/>
      <c r="D78" s="203" t="s">
        <v>328</v>
      </c>
      <c r="Q78" s="1238" t="s">
        <v>61</v>
      </c>
      <c r="R78" s="1239"/>
      <c r="S78" s="1577" t="str">
        <f>IF(AND(入力シート!M14&lt;&gt;"",項目マップ!C231&lt;&gt;""),項目マップ!C231,"")</f>
        <v/>
      </c>
      <c r="T78" s="1578"/>
      <c r="U78" s="1579"/>
      <c r="V78" s="203" t="s">
        <v>62</v>
      </c>
      <c r="W78" s="239"/>
      <c r="AA78" s="342"/>
      <c r="AB78" s="342"/>
      <c r="AC78" s="342"/>
      <c r="AD78" s="248"/>
      <c r="AE78" s="341"/>
      <c r="AF78" s="341"/>
      <c r="AG78" s="341"/>
      <c r="AJ78" s="242"/>
      <c r="AK78" s="243"/>
    </row>
    <row r="79" spans="3:37" ht="18" customHeight="1" x14ac:dyDescent="0.3">
      <c r="C79" s="224"/>
      <c r="D79" s="483" t="s">
        <v>757</v>
      </c>
      <c r="Q79" s="1238" t="s">
        <v>64</v>
      </c>
      <c r="R79" s="1239"/>
      <c r="S79" s="1577" t="str">
        <f>IF(AND(入力シート!M14&lt;&gt;"",項目マップ!C232&lt;&gt;""),項目マップ!C232,"")</f>
        <v/>
      </c>
      <c r="T79" s="1578"/>
      <c r="U79" s="1579"/>
      <c r="V79" s="203" t="s">
        <v>62</v>
      </c>
      <c r="W79" s="239"/>
      <c r="AA79" s="342"/>
      <c r="AB79" s="342"/>
      <c r="AC79" s="342"/>
      <c r="AD79" s="248"/>
      <c r="AE79" s="341"/>
      <c r="AF79" s="341"/>
      <c r="AG79" s="341"/>
      <c r="AJ79" s="242"/>
      <c r="AK79" s="243"/>
    </row>
    <row r="80" spans="3:37" ht="18" customHeight="1" x14ac:dyDescent="0.3">
      <c r="C80" s="224"/>
      <c r="Q80" s="1238" t="s">
        <v>65</v>
      </c>
      <c r="R80" s="1239"/>
      <c r="S80" s="1577" t="str">
        <f>IF(AND(入力シート!M14&lt;&gt;"",項目マップ!C233&lt;&gt;""),項目マップ!C233,"")</f>
        <v/>
      </c>
      <c r="T80" s="1578"/>
      <c r="U80" s="1579"/>
      <c r="V80" s="203" t="s">
        <v>62</v>
      </c>
      <c r="W80" s="239"/>
      <c r="X80" s="1588" t="str">
        <f>IF(AND(入力シート!M14&lt;&gt;"",項目マップ!C234&lt;&gt;""),項目マップ!C234,"")</f>
        <v/>
      </c>
      <c r="Y80" s="1588"/>
      <c r="Z80" s="1588"/>
      <c r="AA80" s="1588"/>
      <c r="AB80" s="1588"/>
      <c r="AC80" s="1588"/>
      <c r="AD80" s="1588"/>
      <c r="AE80" s="1588"/>
      <c r="AF80" s="1588"/>
      <c r="AG80" s="1588"/>
      <c r="AJ80" s="242"/>
      <c r="AK80" s="243"/>
    </row>
    <row r="81" spans="3:37" ht="10" customHeight="1" x14ac:dyDescent="0.3">
      <c r="C81" s="231"/>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55"/>
      <c r="AK81" s="256"/>
    </row>
    <row r="82" spans="3:37" ht="10" customHeight="1" x14ac:dyDescent="0.3">
      <c r="AJ82" s="242"/>
      <c r="AK82" s="242"/>
    </row>
    <row r="83" spans="3:37" ht="10" customHeight="1" x14ac:dyDescent="0.3">
      <c r="C83" s="277"/>
      <c r="D83" s="229"/>
      <c r="E83" s="229"/>
      <c r="F83" s="229"/>
      <c r="G83" s="229"/>
      <c r="H83" s="229"/>
      <c r="I83" s="229"/>
      <c r="J83" s="229"/>
      <c r="K83" s="229"/>
      <c r="L83" s="229"/>
      <c r="M83" s="229"/>
      <c r="N83" s="229"/>
      <c r="O83" s="229"/>
      <c r="P83" s="229"/>
      <c r="Q83" s="229"/>
      <c r="R83" s="229"/>
      <c r="S83" s="229"/>
      <c r="T83" s="229"/>
      <c r="U83" s="229"/>
      <c r="V83" s="229"/>
      <c r="W83" s="343"/>
      <c r="X83" s="229"/>
      <c r="Y83" s="229"/>
      <c r="Z83" s="229"/>
      <c r="AA83" s="229"/>
      <c r="AB83" s="344"/>
      <c r="AC83" s="344"/>
      <c r="AD83" s="345"/>
      <c r="AE83" s="346"/>
      <c r="AF83" s="346"/>
      <c r="AG83" s="346"/>
      <c r="AH83" s="229"/>
      <c r="AI83" s="229"/>
      <c r="AJ83" s="240"/>
      <c r="AK83" s="241"/>
    </row>
    <row r="84" spans="3:37" ht="18" customHeight="1" x14ac:dyDescent="0.3">
      <c r="C84" s="226"/>
      <c r="D84" s="1574" t="s">
        <v>329</v>
      </c>
      <c r="E84" s="1575"/>
      <c r="F84" s="1575"/>
      <c r="G84" s="1575"/>
      <c r="H84" s="1576"/>
      <c r="I84" s="242"/>
      <c r="J84" s="203" t="s">
        <v>330</v>
      </c>
      <c r="K84" s="242"/>
      <c r="L84" s="242"/>
      <c r="M84" s="242"/>
      <c r="N84" s="242"/>
      <c r="O84" s="242"/>
      <c r="P84" s="242"/>
      <c r="Q84" s="242"/>
      <c r="R84" s="242"/>
      <c r="AC84" s="249"/>
      <c r="AK84" s="245"/>
    </row>
    <row r="85" spans="3:37" ht="18" customHeight="1" x14ac:dyDescent="0.3">
      <c r="C85" s="224"/>
      <c r="AK85" s="245"/>
    </row>
    <row r="86" spans="3:37" ht="18" customHeight="1" x14ac:dyDescent="0.3">
      <c r="C86" s="224"/>
      <c r="D86" s="203" t="s">
        <v>331</v>
      </c>
      <c r="Q86" s="1238" t="s">
        <v>61</v>
      </c>
      <c r="R86" s="1239"/>
      <c r="S86" s="1577" t="str">
        <f>IF(AND(入力シート!M14&lt;&gt;"",項目マップ!C235&lt;&gt;""),項目マップ!C235,"")</f>
        <v/>
      </c>
      <c r="T86" s="1578"/>
      <c r="U86" s="1579"/>
      <c r="V86" s="203" t="s">
        <v>62</v>
      </c>
      <c r="AK86" s="245"/>
    </row>
    <row r="87" spans="3:37" ht="18" customHeight="1" x14ac:dyDescent="0.3">
      <c r="C87" s="224"/>
      <c r="Q87" s="1238" t="s">
        <v>64</v>
      </c>
      <c r="R87" s="1239"/>
      <c r="S87" s="1577" t="str">
        <f>IF(AND(入力シート!M14&lt;&gt;"",項目マップ!C236&lt;&gt;""),項目マップ!C236,"")</f>
        <v/>
      </c>
      <c r="T87" s="1578"/>
      <c r="U87" s="1579"/>
      <c r="V87" s="203" t="s">
        <v>62</v>
      </c>
      <c r="AK87" s="245"/>
    </row>
    <row r="88" spans="3:37" ht="18" customHeight="1" x14ac:dyDescent="0.3">
      <c r="C88" s="224"/>
      <c r="Q88" s="1238" t="s">
        <v>65</v>
      </c>
      <c r="R88" s="1239"/>
      <c r="S88" s="1577" t="str">
        <f>IF(AND(入力シート!M14&lt;&gt;"",項目マップ!C237&lt;&gt;""),項目マップ!C237,"")</f>
        <v/>
      </c>
      <c r="T88" s="1578"/>
      <c r="U88" s="1579"/>
      <c r="V88" s="203" t="s">
        <v>62</v>
      </c>
      <c r="AK88" s="245"/>
    </row>
    <row r="89" spans="3:37" ht="18" customHeight="1" x14ac:dyDescent="0.3">
      <c r="C89" s="224"/>
      <c r="P89" s="340"/>
      <c r="Q89" s="340"/>
      <c r="S89" s="1587"/>
      <c r="T89" s="1587"/>
      <c r="U89" s="1587"/>
      <c r="AK89" s="245"/>
    </row>
    <row r="90" spans="3:37" ht="18" customHeight="1" x14ac:dyDescent="0.3">
      <c r="C90" s="224"/>
      <c r="D90" s="203" t="s">
        <v>325</v>
      </c>
      <c r="P90" s="340"/>
      <c r="Q90" s="1238" t="s">
        <v>61</v>
      </c>
      <c r="R90" s="1239"/>
      <c r="S90" s="1577" t="str">
        <f>IF(AND(入力シート!M14&lt;&gt;"",項目マップ!C238&lt;&gt;""),項目マップ!C238,"")</f>
        <v/>
      </c>
      <c r="T90" s="1578"/>
      <c r="U90" s="1579"/>
      <c r="V90" s="203" t="s">
        <v>62</v>
      </c>
      <c r="X90" s="203" t="s">
        <v>326</v>
      </c>
      <c r="AA90" s="1584" t="str">
        <f>IF(AND(入力シート!M14&lt;&gt;"",項目マップ!C241&lt;&gt;""),項目マップ!C241,"")</f>
        <v/>
      </c>
      <c r="AB90" s="1585"/>
      <c r="AC90" s="1586"/>
      <c r="AD90" s="248" t="s">
        <v>62</v>
      </c>
      <c r="AK90" s="245"/>
    </row>
    <row r="91" spans="3:37" ht="18" customHeight="1" x14ac:dyDescent="0.3">
      <c r="C91" s="224"/>
      <c r="P91" s="340"/>
      <c r="Q91" s="1238" t="s">
        <v>64</v>
      </c>
      <c r="R91" s="1239"/>
      <c r="S91" s="1577" t="str">
        <f>IF(AND(入力シート!M14&lt;&gt;"",項目マップ!C239&lt;&gt;""),項目マップ!C239,"")</f>
        <v/>
      </c>
      <c r="T91" s="1578"/>
      <c r="U91" s="1579"/>
      <c r="V91" s="203" t="s">
        <v>62</v>
      </c>
      <c r="X91" s="203" t="s">
        <v>326</v>
      </c>
      <c r="AA91" s="1584" t="str">
        <f>IF(AND(入力シート!M14&lt;&gt;"",項目マップ!C242&lt;&gt;""),項目マップ!C242,"")</f>
        <v/>
      </c>
      <c r="AB91" s="1585"/>
      <c r="AC91" s="1586"/>
      <c r="AD91" s="248" t="s">
        <v>62</v>
      </c>
      <c r="AK91" s="245"/>
    </row>
    <row r="92" spans="3:37" ht="18" customHeight="1" x14ac:dyDescent="0.3">
      <c r="C92" s="224"/>
      <c r="Q92" s="1238" t="s">
        <v>65</v>
      </c>
      <c r="R92" s="1239"/>
      <c r="S92" s="1577" t="str">
        <f>IF(AND(入力シート!M14&lt;&gt;"",項目マップ!C240&lt;&gt;""),項目マップ!C240,"")</f>
        <v/>
      </c>
      <c r="T92" s="1578"/>
      <c r="U92" s="1579"/>
      <c r="V92" s="203" t="s">
        <v>62</v>
      </c>
      <c r="X92" s="203" t="s">
        <v>326</v>
      </c>
      <c r="AA92" s="1584" t="str">
        <f>IF(AND(入力シート!M14&lt;&gt;"",項目マップ!C243&lt;&gt;""),項目マップ!C243,"")</f>
        <v/>
      </c>
      <c r="AB92" s="1585"/>
      <c r="AC92" s="1586"/>
      <c r="AD92" s="248" t="s">
        <v>62</v>
      </c>
      <c r="AE92" s="1589" t="str">
        <f>IF(AND(入力シート!M14&lt;&gt;"",項目マップ!C244&lt;&gt;""),項目マップ!C244,"")</f>
        <v/>
      </c>
      <c r="AF92" s="1590"/>
      <c r="AG92" s="1591"/>
      <c r="AJ92" s="242"/>
      <c r="AK92" s="243"/>
    </row>
    <row r="93" spans="3:37" ht="18" customHeight="1" x14ac:dyDescent="0.3">
      <c r="C93" s="224"/>
      <c r="D93" s="223"/>
      <c r="AB93" s="342"/>
      <c r="AC93" s="342"/>
      <c r="AD93" s="248"/>
      <c r="AE93" s="341"/>
      <c r="AF93" s="341"/>
      <c r="AG93" s="341"/>
      <c r="AJ93" s="242"/>
      <c r="AK93" s="243"/>
    </row>
    <row r="94" spans="3:37" ht="18" customHeight="1" x14ac:dyDescent="0.3">
      <c r="C94" s="224"/>
      <c r="E94" s="1592" t="str">
        <f>IF(AND(入力シート!M14&lt;&gt;"",項目マップ!C245&lt;&gt;""),項目マップ!C245,"")</f>
        <v/>
      </c>
      <c r="F94" s="1592"/>
      <c r="G94" s="1592"/>
      <c r="H94" s="1592"/>
      <c r="I94" s="1592"/>
      <c r="J94" s="1592"/>
      <c r="K94" s="1592"/>
      <c r="L94" s="1592"/>
      <c r="M94" s="1592"/>
      <c r="N94" s="1592"/>
      <c r="O94" s="1592"/>
      <c r="P94" s="1592"/>
      <c r="Q94" s="1592"/>
      <c r="R94" s="1592"/>
      <c r="S94" s="1592"/>
      <c r="T94" s="1592"/>
      <c r="U94" s="1592"/>
      <c r="W94" s="1593" t="str">
        <f>IF(AND(入力シート!M14&lt;&gt;"",項目マップ!C246&lt;&gt;""),項目マップ!C246,"")</f>
        <v/>
      </c>
      <c r="X94" s="1594"/>
      <c r="Y94" s="1594"/>
      <c r="Z94" s="1594"/>
      <c r="AA94" s="1594"/>
      <c r="AB94" s="1595"/>
      <c r="AC94" s="246" t="s">
        <v>756</v>
      </c>
      <c r="AD94" s="248"/>
      <c r="AE94" s="341"/>
      <c r="AF94" s="341"/>
      <c r="AG94" s="341"/>
      <c r="AJ94" s="242"/>
      <c r="AK94" s="243"/>
    </row>
    <row r="95" spans="3:37" ht="18" customHeight="1" x14ac:dyDescent="0.3">
      <c r="C95" s="224"/>
      <c r="W95" s="239" t="s">
        <v>327</v>
      </c>
      <c r="AA95" s="342"/>
      <c r="AB95" s="342"/>
      <c r="AC95" s="342"/>
      <c r="AD95" s="248"/>
      <c r="AE95" s="341"/>
      <c r="AF95" s="341"/>
      <c r="AG95" s="341"/>
      <c r="AJ95" s="242"/>
      <c r="AK95" s="243"/>
    </row>
    <row r="96" spans="3:37" ht="10" customHeight="1" x14ac:dyDescent="0.3">
      <c r="C96" s="224"/>
      <c r="W96" s="239"/>
      <c r="AA96" s="342"/>
      <c r="AB96" s="342"/>
      <c r="AC96" s="342"/>
      <c r="AD96" s="248"/>
      <c r="AE96" s="341"/>
      <c r="AF96" s="341"/>
      <c r="AG96" s="341"/>
      <c r="AJ96" s="242"/>
      <c r="AK96" s="243"/>
    </row>
    <row r="97" spans="2:38" ht="18" customHeight="1" x14ac:dyDescent="0.3">
      <c r="C97" s="224"/>
      <c r="D97" s="203" t="s">
        <v>328</v>
      </c>
      <c r="Q97" s="1238" t="s">
        <v>61</v>
      </c>
      <c r="R97" s="1239"/>
      <c r="S97" s="1577" t="str">
        <f>IF(AND(入力シート!M14&lt;&gt;"",項目マップ!C247&lt;&gt;""),項目マップ!C247,"")</f>
        <v/>
      </c>
      <c r="T97" s="1578"/>
      <c r="U97" s="1579"/>
      <c r="V97" s="203" t="s">
        <v>62</v>
      </c>
      <c r="W97" s="239"/>
      <c r="AA97" s="342"/>
      <c r="AB97" s="342"/>
      <c r="AC97" s="342"/>
      <c r="AD97" s="248"/>
      <c r="AE97" s="341"/>
      <c r="AF97" s="341"/>
      <c r="AG97" s="341"/>
      <c r="AJ97" s="242"/>
      <c r="AK97" s="243"/>
    </row>
    <row r="98" spans="2:38" ht="18" customHeight="1" x14ac:dyDescent="0.3">
      <c r="C98" s="224"/>
      <c r="D98" s="483" t="s">
        <v>757</v>
      </c>
      <c r="Q98" s="1238" t="s">
        <v>64</v>
      </c>
      <c r="R98" s="1239"/>
      <c r="S98" s="1577" t="str">
        <f>IF(AND(入力シート!M14&lt;&gt;"",項目マップ!C248&lt;&gt;""),項目マップ!C248,"")</f>
        <v/>
      </c>
      <c r="T98" s="1578"/>
      <c r="U98" s="1579"/>
      <c r="V98" s="203" t="s">
        <v>62</v>
      </c>
      <c r="W98" s="239"/>
      <c r="AA98" s="342"/>
      <c r="AB98" s="342"/>
      <c r="AC98" s="342"/>
      <c r="AD98" s="248"/>
      <c r="AE98" s="341"/>
      <c r="AF98" s="341"/>
      <c r="AG98" s="341"/>
      <c r="AJ98" s="242"/>
      <c r="AK98" s="243"/>
    </row>
    <row r="99" spans="2:38" ht="18" customHeight="1" x14ac:dyDescent="0.3">
      <c r="C99" s="224"/>
      <c r="Q99" s="1238" t="s">
        <v>65</v>
      </c>
      <c r="R99" s="1239"/>
      <c r="S99" s="1577" t="str">
        <f>IF(AND(入力シート!M14&lt;&gt;"",項目マップ!C249&lt;&gt;""),項目マップ!C249,"")</f>
        <v/>
      </c>
      <c r="T99" s="1578"/>
      <c r="U99" s="1579"/>
      <c r="V99" s="203" t="s">
        <v>62</v>
      </c>
      <c r="W99" s="239"/>
      <c r="X99" s="1588" t="str">
        <f>IF(AND(入力シート!M14&lt;&gt;"",項目マップ!C250&lt;&gt;""),項目マップ!C250,"")</f>
        <v/>
      </c>
      <c r="Y99" s="1588"/>
      <c r="Z99" s="1588"/>
      <c r="AA99" s="1588"/>
      <c r="AB99" s="1588"/>
      <c r="AC99" s="1588"/>
      <c r="AD99" s="1588"/>
      <c r="AE99" s="1588"/>
      <c r="AF99" s="1588"/>
      <c r="AG99" s="1588"/>
      <c r="AJ99" s="242"/>
      <c r="AK99" s="243"/>
    </row>
    <row r="100" spans="2:38" ht="10" customHeight="1" x14ac:dyDescent="0.3">
      <c r="C100" s="216"/>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6"/>
    </row>
    <row r="101" spans="2:38" ht="10" customHeight="1" x14ac:dyDescent="0.3">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row>
    <row r="102" spans="2:38" ht="15.25" customHeight="1" x14ac:dyDescent="0.3">
      <c r="C102" s="208" t="s">
        <v>287</v>
      </c>
      <c r="D102" s="1465" t="s">
        <v>332</v>
      </c>
      <c r="E102" s="1465"/>
      <c r="F102" s="1465"/>
      <c r="G102" s="1465"/>
      <c r="H102" s="1465"/>
      <c r="I102" s="1465"/>
      <c r="J102" s="1465"/>
      <c r="K102" s="1465"/>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1"/>
    </row>
    <row r="103" spans="2:38" ht="15.25" customHeight="1" x14ac:dyDescent="0.3">
      <c r="C103" s="215"/>
      <c r="D103" s="347" t="s">
        <v>333</v>
      </c>
      <c r="E103" s="348"/>
      <c r="F103" s="348"/>
      <c r="G103" s="348"/>
      <c r="H103" s="348"/>
      <c r="I103" s="348"/>
      <c r="J103" s="348"/>
      <c r="K103" s="348"/>
      <c r="L103" s="1596" t="str">
        <f>IF(AND(入力シート!M14&lt;&gt;"",項目マップ!C217&lt;&gt;""),TEXT(項目マップ!C217,"ggge年m月d日"),"")</f>
        <v/>
      </c>
      <c r="M103" s="1597"/>
      <c r="N103" s="1597"/>
      <c r="O103" s="1597"/>
      <c r="P103" s="1597"/>
      <c r="Q103" s="1597"/>
      <c r="R103" s="1597"/>
      <c r="S103" s="1597"/>
      <c r="T103" s="1597"/>
      <c r="U103" s="1597"/>
      <c r="V103" s="1597"/>
      <c r="W103" s="1597"/>
      <c r="X103" s="1597"/>
      <c r="Y103" s="1597"/>
      <c r="Z103" s="1597"/>
      <c r="AA103" s="1597"/>
      <c r="AB103" s="1597"/>
      <c r="AC103" s="1597"/>
      <c r="AD103" s="1597"/>
      <c r="AE103" s="1597"/>
      <c r="AF103" s="1597"/>
      <c r="AG103" s="1597"/>
      <c r="AH103" s="1597"/>
      <c r="AI103" s="1597"/>
      <c r="AJ103" s="1597"/>
      <c r="AK103" s="1598"/>
    </row>
    <row r="104" spans="2:38" ht="15.25" customHeight="1" x14ac:dyDescent="0.3">
      <c r="C104" s="231"/>
      <c r="D104" s="349" t="s">
        <v>334</v>
      </c>
      <c r="E104" s="350"/>
      <c r="F104" s="351"/>
      <c r="G104" s="351"/>
      <c r="H104" s="351"/>
      <c r="I104" s="351"/>
      <c r="J104" s="351"/>
      <c r="K104" s="351"/>
      <c r="L104" s="1599" t="str">
        <f>IF(AND(入力シート!M14&lt;&gt;"",項目マップ!C218&lt;&gt;""),TEXT(項目マップ!C218,"ggge年m月d日"),"")</f>
        <v/>
      </c>
      <c r="M104" s="1600"/>
      <c r="N104" s="1600"/>
      <c r="O104" s="1600"/>
      <c r="P104" s="1600"/>
      <c r="Q104" s="1600"/>
      <c r="R104" s="1600"/>
      <c r="S104" s="1600"/>
      <c r="T104" s="1600"/>
      <c r="U104" s="1600"/>
      <c r="V104" s="1600"/>
      <c r="W104" s="1600"/>
      <c r="X104" s="1600"/>
      <c r="Y104" s="1600"/>
      <c r="Z104" s="1600"/>
      <c r="AA104" s="1600"/>
      <c r="AB104" s="1600"/>
      <c r="AC104" s="1600"/>
      <c r="AD104" s="1600"/>
      <c r="AE104" s="1600"/>
      <c r="AF104" s="1600"/>
      <c r="AG104" s="1600"/>
      <c r="AH104" s="1600"/>
      <c r="AI104" s="1600"/>
      <c r="AJ104" s="1600"/>
      <c r="AK104" s="1601"/>
    </row>
    <row r="105" spans="2:38" ht="14.15" customHeight="1" x14ac:dyDescent="0.3">
      <c r="E105" s="264"/>
      <c r="N105" s="204"/>
      <c r="O105" s="204"/>
      <c r="P105" s="323"/>
      <c r="Q105" s="323"/>
      <c r="S105" s="324"/>
      <c r="T105" s="324"/>
      <c r="V105" s="205"/>
      <c r="W105" s="205"/>
    </row>
    <row r="106" spans="2:38" ht="14.15" customHeight="1" x14ac:dyDescent="0.3"/>
    <row r="107" spans="2:38" ht="14.15" customHeight="1" x14ac:dyDescent="0.3">
      <c r="B107" s="1117" t="s">
        <v>740</v>
      </c>
      <c r="C107" s="1117"/>
      <c r="D107" s="1117"/>
      <c r="E107" s="1117"/>
      <c r="F107" s="1118"/>
      <c r="G107" s="1118"/>
      <c r="H107" s="1118"/>
      <c r="I107" s="1118"/>
      <c r="J107" s="1118"/>
      <c r="K107" s="1118"/>
      <c r="L107" s="1118"/>
      <c r="M107" s="1118"/>
      <c r="N107" s="1118"/>
      <c r="O107" s="1118"/>
      <c r="P107" s="1118"/>
      <c r="Q107" s="1118"/>
      <c r="R107" s="1118"/>
      <c r="S107" s="1118"/>
      <c r="T107" s="1118"/>
      <c r="U107" s="1118"/>
      <c r="V107" s="1118"/>
      <c r="W107" s="1118"/>
      <c r="X107" s="1118"/>
      <c r="Y107" s="1118"/>
      <c r="Z107" s="1118"/>
      <c r="AA107" s="1118"/>
      <c r="AB107" s="1118"/>
      <c r="AC107" s="1118"/>
      <c r="AD107" s="1118"/>
      <c r="AE107" s="1118"/>
      <c r="AF107" s="1118"/>
      <c r="AG107" s="1118"/>
      <c r="AH107" s="1118"/>
      <c r="AI107" s="1118"/>
      <c r="AJ107" s="1118"/>
      <c r="AK107" s="1119" t="s">
        <v>272</v>
      </c>
      <c r="AL107" s="1119"/>
    </row>
    <row r="108" spans="2:38" ht="14.15" customHeight="1" x14ac:dyDescent="0.3">
      <c r="B108" s="204"/>
      <c r="C108" s="204"/>
      <c r="D108" s="204"/>
      <c r="E108" s="204"/>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6"/>
      <c r="AL108" s="206"/>
    </row>
    <row r="109" spans="2:38" ht="14.15" hidden="1" customHeight="1" x14ac:dyDescent="0.3">
      <c r="B109" s="204"/>
      <c r="C109" s="204"/>
      <c r="D109" s="204"/>
      <c r="E109" s="204"/>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6"/>
      <c r="AL109" s="206"/>
    </row>
    <row r="110" spans="2:38" ht="14.15" hidden="1" customHeight="1" x14ac:dyDescent="0.3">
      <c r="B110" s="204"/>
      <c r="C110" s="204"/>
      <c r="D110" s="204"/>
      <c r="E110" s="204"/>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6"/>
      <c r="AL110" s="206"/>
    </row>
    <row r="111" spans="2:38" ht="17.25" customHeight="1" x14ac:dyDescent="0.3">
      <c r="B111" s="1105" t="s">
        <v>335</v>
      </c>
      <c r="C111" s="1105"/>
      <c r="D111" s="1105"/>
      <c r="E111" s="1105"/>
      <c r="F111" s="1105"/>
      <c r="G111" s="1105"/>
      <c r="H111" s="1105"/>
      <c r="I111" s="1105"/>
      <c r="J111" s="1105"/>
      <c r="K111" s="1105"/>
      <c r="L111" s="1105"/>
      <c r="M111" s="1105"/>
      <c r="N111" s="1105"/>
      <c r="O111" s="1105"/>
      <c r="P111" s="1105"/>
      <c r="Q111" s="1105"/>
      <c r="R111" s="1105"/>
      <c r="S111" s="1105"/>
      <c r="T111" s="1105"/>
      <c r="U111" s="1105"/>
      <c r="V111" s="1105"/>
      <c r="W111" s="1105"/>
      <c r="X111" s="1105"/>
      <c r="Y111" s="1105"/>
      <c r="Z111" s="1105"/>
      <c r="AA111" s="1105"/>
      <c r="AB111" s="1105"/>
      <c r="AC111" s="1105"/>
      <c r="AD111" s="1105"/>
      <c r="AE111" s="1105"/>
      <c r="AF111" s="1105"/>
      <c r="AG111" s="1105"/>
      <c r="AH111" s="1105"/>
      <c r="AI111" s="1105"/>
      <c r="AJ111" s="1105"/>
      <c r="AK111" s="1105"/>
      <c r="AL111" s="1105"/>
    </row>
    <row r="112" spans="2:38" ht="14.15" customHeight="1" x14ac:dyDescent="0.3"/>
    <row r="113" spans="3:37" ht="18" customHeight="1" x14ac:dyDescent="0.3">
      <c r="C113" s="270" t="s">
        <v>208</v>
      </c>
      <c r="D113" s="1171" t="s">
        <v>277</v>
      </c>
      <c r="E113" s="1171"/>
      <c r="F113" s="1171"/>
      <c r="G113" s="1171"/>
      <c r="H113" s="1171"/>
      <c r="I113" s="1171"/>
      <c r="J113" s="1171"/>
      <c r="K113" s="1171"/>
      <c r="L113" s="1171"/>
      <c r="M113" s="1171"/>
      <c r="N113" s="1171"/>
      <c r="O113" s="1171"/>
      <c r="P113" s="1171"/>
      <c r="Q113" s="1171"/>
      <c r="R113" s="1171"/>
      <c r="S113" s="1171"/>
      <c r="T113" s="1171"/>
      <c r="U113" s="1171"/>
      <c r="V113" s="1171"/>
      <c r="W113" s="1171"/>
      <c r="X113" s="1171"/>
      <c r="Y113" s="1171"/>
      <c r="Z113" s="1171"/>
      <c r="AA113" s="1171"/>
      <c r="AB113" s="1171"/>
      <c r="AC113" s="1171"/>
      <c r="AD113" s="1171"/>
      <c r="AE113" s="1171"/>
      <c r="AF113" s="1331" t="s">
        <v>278</v>
      </c>
      <c r="AG113" s="1331"/>
      <c r="AH113" s="1331"/>
      <c r="AI113" s="1331"/>
      <c r="AJ113" s="1331"/>
      <c r="AK113" s="1332"/>
    </row>
    <row r="114" spans="3:37" ht="18" customHeight="1" x14ac:dyDescent="0.3">
      <c r="C114" s="222"/>
      <c r="D114" s="1471" t="s">
        <v>336</v>
      </c>
      <c r="E114" s="1331"/>
      <c r="F114" s="1331"/>
      <c r="G114" s="1331"/>
      <c r="H114" s="1331"/>
      <c r="I114" s="1332"/>
      <c r="J114" s="1277" t="s">
        <v>100</v>
      </c>
      <c r="K114" s="1278"/>
      <c r="L114" s="1278"/>
      <c r="M114" s="1278"/>
      <c r="N114" s="1278"/>
      <c r="O114" s="1279"/>
      <c r="P114" s="1649" t="s">
        <v>337</v>
      </c>
      <c r="Q114" s="1649"/>
      <c r="R114" s="1649"/>
      <c r="S114" s="1649"/>
      <c r="T114" s="1649"/>
      <c r="U114" s="1650"/>
      <c r="V114" s="1651" t="s">
        <v>102</v>
      </c>
      <c r="W114" s="1649"/>
      <c r="X114" s="1649"/>
      <c r="Y114" s="1649"/>
      <c r="Z114" s="1649"/>
      <c r="AA114" s="1650"/>
      <c r="AB114" s="1652" t="s">
        <v>103</v>
      </c>
      <c r="AC114" s="1653"/>
      <c r="AD114" s="1654"/>
      <c r="AE114" s="1658" t="s">
        <v>338</v>
      </c>
      <c r="AF114" s="1653"/>
      <c r="AG114" s="1653"/>
      <c r="AH114" s="1653"/>
      <c r="AI114" s="1653"/>
      <c r="AJ114" s="1653"/>
      <c r="AK114" s="1659"/>
    </row>
    <row r="115" spans="3:37" ht="18" customHeight="1" x14ac:dyDescent="0.3">
      <c r="C115" s="224"/>
      <c r="D115" s="1418"/>
      <c r="E115" s="1238"/>
      <c r="F115" s="1238"/>
      <c r="G115" s="1238"/>
      <c r="H115" s="1238"/>
      <c r="I115" s="1239"/>
      <c r="J115" s="1622" t="s">
        <v>104</v>
      </c>
      <c r="K115" s="1623"/>
      <c r="L115" s="1623"/>
      <c r="M115" s="1623"/>
      <c r="N115" s="1623"/>
      <c r="O115" s="1624"/>
      <c r="P115" s="1610" t="str">
        <f>IF(AND(入力シート!M14&lt;&gt;"",項目マップ!C94&lt;&gt;""),項目マップ!C94,"")</f>
        <v/>
      </c>
      <c r="Q115" s="1611"/>
      <c r="R115" s="1611"/>
      <c r="S115" s="1611"/>
      <c r="T115" s="1611"/>
      <c r="U115" s="1611"/>
      <c r="V115" s="1610" t="str">
        <f>IF(AND(入力シート!M14&lt;&gt;"",項目マップ!C97&lt;&gt;""),項目マップ!C97,"")</f>
        <v/>
      </c>
      <c r="W115" s="1611"/>
      <c r="X115" s="1611"/>
      <c r="Y115" s="1611"/>
      <c r="Z115" s="1611"/>
      <c r="AA115" s="1611"/>
      <c r="AB115" s="1625"/>
      <c r="AC115" s="1626"/>
      <c r="AD115" s="1627"/>
      <c r="AE115" s="1602" t="str">
        <f>IF(AND(入力シート!M14&lt;&gt;"",項目マップ!C101&lt;&gt;""),項目マップ!C101,"")</f>
        <v/>
      </c>
      <c r="AF115" s="1603"/>
      <c r="AG115" s="1603"/>
      <c r="AH115" s="1603"/>
      <c r="AI115" s="1603"/>
      <c r="AJ115" s="1603"/>
      <c r="AK115" s="1604"/>
    </row>
    <row r="116" spans="3:37" ht="18" customHeight="1" x14ac:dyDescent="0.3">
      <c r="C116" s="224"/>
      <c r="D116" s="1418"/>
      <c r="E116" s="1238"/>
      <c r="F116" s="1238"/>
      <c r="G116" s="1238"/>
      <c r="H116" s="1238"/>
      <c r="I116" s="1239"/>
      <c r="J116" s="1605" t="s">
        <v>105</v>
      </c>
      <c r="K116" s="1606"/>
      <c r="L116" s="1606"/>
      <c r="M116" s="1606"/>
      <c r="N116" s="1606"/>
      <c r="O116" s="1607"/>
      <c r="P116" s="1608" t="str">
        <f>IF(AND(入力シート!M14&lt;&gt;"",項目マップ!C95&lt;&gt;""),項目マップ!C95,"")</f>
        <v/>
      </c>
      <c r="Q116" s="1609"/>
      <c r="R116" s="1609"/>
      <c r="S116" s="1609"/>
      <c r="T116" s="1609"/>
      <c r="U116" s="1609"/>
      <c r="V116" s="1610" t="str">
        <f>IF(AND(入力シート!M14&lt;&gt;"",項目マップ!C98&lt;&gt;""),項目マップ!C98,"")</f>
        <v/>
      </c>
      <c r="W116" s="1611"/>
      <c r="X116" s="1611"/>
      <c r="Y116" s="1611"/>
      <c r="Z116" s="1611"/>
      <c r="AA116" s="1611"/>
      <c r="AB116" s="1628"/>
      <c r="AC116" s="1629"/>
      <c r="AD116" s="1630"/>
      <c r="AE116" s="1602" t="str">
        <f>IF(AND(入力シート!M14&lt;&gt;"",項目マップ!C102&lt;&gt;""),項目マップ!C102,"")</f>
        <v/>
      </c>
      <c r="AF116" s="1603"/>
      <c r="AG116" s="1603"/>
      <c r="AH116" s="1603"/>
      <c r="AI116" s="1603"/>
      <c r="AJ116" s="1603"/>
      <c r="AK116" s="1604"/>
    </row>
    <row r="117" spans="3:37" ht="18" customHeight="1" x14ac:dyDescent="0.3">
      <c r="C117" s="222"/>
      <c r="D117" s="1418"/>
      <c r="E117" s="1238"/>
      <c r="F117" s="1238"/>
      <c r="G117" s="1238"/>
      <c r="H117" s="1238"/>
      <c r="I117" s="1239"/>
      <c r="J117" s="1612" t="s">
        <v>106</v>
      </c>
      <c r="K117" s="1613"/>
      <c r="L117" s="1613"/>
      <c r="M117" s="1613"/>
      <c r="N117" s="1613"/>
      <c r="O117" s="1614"/>
      <c r="P117" s="1615" t="str">
        <f>IF(AND(入力シート!M14&lt;&gt;"",項目マップ!C96&lt;&gt;""),項目マップ!C96,"")</f>
        <v/>
      </c>
      <c r="Q117" s="1616"/>
      <c r="R117" s="1616"/>
      <c r="S117" s="1616"/>
      <c r="T117" s="1616"/>
      <c r="U117" s="1616"/>
      <c r="V117" s="1617" t="str">
        <f>IF(AND(入力シート!M14&lt;&gt;"",項目マップ!C99&lt;&gt;""),項目マップ!C99,"")</f>
        <v/>
      </c>
      <c r="W117" s="1618"/>
      <c r="X117" s="1618"/>
      <c r="Y117" s="1618"/>
      <c r="Z117" s="1618"/>
      <c r="AA117" s="1618"/>
      <c r="AB117" s="1631"/>
      <c r="AC117" s="1632"/>
      <c r="AD117" s="1633"/>
      <c r="AE117" s="1619" t="str">
        <f>IF(AND(入力シート!M14&lt;&gt;"",項目マップ!C103&lt;&gt;""),項目マップ!C103,"")</f>
        <v/>
      </c>
      <c r="AF117" s="1620"/>
      <c r="AG117" s="1620"/>
      <c r="AH117" s="1620"/>
      <c r="AI117" s="1620"/>
      <c r="AJ117" s="1620"/>
      <c r="AK117" s="1621"/>
    </row>
    <row r="118" spans="3:37" ht="18" customHeight="1" x14ac:dyDescent="0.3">
      <c r="C118" s="352"/>
      <c r="D118" s="1655"/>
      <c r="E118" s="1656"/>
      <c r="F118" s="1656"/>
      <c r="G118" s="1656"/>
      <c r="H118" s="1656"/>
      <c r="I118" s="1657"/>
      <c r="J118" s="1277" t="s">
        <v>65</v>
      </c>
      <c r="K118" s="1278"/>
      <c r="L118" s="1278"/>
      <c r="M118" s="1278"/>
      <c r="N118" s="1278"/>
      <c r="O118" s="1279"/>
      <c r="P118" s="1634" t="str">
        <f>IF(AND(入力シート!M14&lt;&gt;"",項目マップ!C104&lt;&gt;""),項目マップ!C104,"")</f>
        <v/>
      </c>
      <c r="Q118" s="1635"/>
      <c r="R118" s="1635"/>
      <c r="S118" s="1635"/>
      <c r="T118" s="1635"/>
      <c r="U118" s="1635"/>
      <c r="V118" s="1634" t="str">
        <f>IF(AND(入力シート!M14&lt;&gt;"",項目マップ!C105&lt;&gt;""),項目マップ!C105,"")</f>
        <v/>
      </c>
      <c r="W118" s="1635"/>
      <c r="X118" s="1635"/>
      <c r="Y118" s="1635"/>
      <c r="Z118" s="1635"/>
      <c r="AA118" s="1635"/>
      <c r="AB118" s="1636" t="str">
        <f>IF(AND(入力シート!M14&lt;&gt;"",項目マップ!C100&lt;&gt;""),項目マップ!C100,"")</f>
        <v/>
      </c>
      <c r="AC118" s="1636"/>
      <c r="AD118" s="1636"/>
      <c r="AE118" s="1637" t="str">
        <f>IF(AND(入力シート!M14&lt;&gt;"",項目マップ!C106&lt;&gt;""),項目マップ!C106,"")</f>
        <v/>
      </c>
      <c r="AF118" s="1638"/>
      <c r="AG118" s="1638"/>
      <c r="AH118" s="1638"/>
      <c r="AI118" s="1638"/>
      <c r="AJ118" s="1638"/>
      <c r="AK118" s="1639"/>
    </row>
    <row r="119" spans="3:37" ht="18" customHeight="1" x14ac:dyDescent="0.3">
      <c r="C119" s="352"/>
      <c r="D119" s="1640" t="s">
        <v>339</v>
      </c>
      <c r="E119" s="1641"/>
      <c r="F119" s="1641"/>
      <c r="G119" s="1641"/>
      <c r="H119" s="1641"/>
      <c r="I119" s="1642"/>
      <c r="J119" s="1277" t="s">
        <v>100</v>
      </c>
      <c r="K119" s="1278"/>
      <c r="L119" s="1278"/>
      <c r="M119" s="1278"/>
      <c r="N119" s="1278"/>
      <c r="O119" s="1279"/>
      <c r="P119" s="1649" t="s">
        <v>101</v>
      </c>
      <c r="Q119" s="1649"/>
      <c r="R119" s="1649"/>
      <c r="S119" s="1649"/>
      <c r="T119" s="1649"/>
      <c r="U119" s="1650"/>
      <c r="V119" s="1651" t="s">
        <v>102</v>
      </c>
      <c r="W119" s="1649"/>
      <c r="X119" s="1649"/>
      <c r="Y119" s="1649"/>
      <c r="Z119" s="1649"/>
      <c r="AA119" s="1650"/>
      <c r="AB119" s="1652" t="s">
        <v>103</v>
      </c>
      <c r="AC119" s="1653"/>
      <c r="AD119" s="1654"/>
      <c r="AE119" s="1658" t="s">
        <v>340</v>
      </c>
      <c r="AF119" s="1653"/>
      <c r="AG119" s="1653"/>
      <c r="AH119" s="1653"/>
      <c r="AI119" s="1653"/>
      <c r="AJ119" s="1653"/>
      <c r="AK119" s="1659"/>
    </row>
    <row r="120" spans="3:37" ht="18" customHeight="1" x14ac:dyDescent="0.3">
      <c r="C120" s="352"/>
      <c r="D120" s="1643"/>
      <c r="E120" s="1644"/>
      <c r="F120" s="1644"/>
      <c r="G120" s="1644"/>
      <c r="H120" s="1644"/>
      <c r="I120" s="1645"/>
      <c r="J120" s="1622" t="s">
        <v>104</v>
      </c>
      <c r="K120" s="1623"/>
      <c r="L120" s="1623"/>
      <c r="M120" s="1623"/>
      <c r="N120" s="1623"/>
      <c r="O120" s="1624"/>
      <c r="P120" s="1610" t="str">
        <f>IF(AND(入力シート!M14&lt;&gt;"",項目マップ!C199&lt;&gt;""),項目マップ!C199,"")</f>
        <v/>
      </c>
      <c r="Q120" s="1611"/>
      <c r="R120" s="1611"/>
      <c r="S120" s="1611"/>
      <c r="T120" s="1611"/>
      <c r="U120" s="1611"/>
      <c r="V120" s="1611" t="str">
        <f>IF(AND(入力シート!M14&lt;&gt;"",項目マップ!C202&lt;&gt;""),項目マップ!C202,"")</f>
        <v/>
      </c>
      <c r="W120" s="1611"/>
      <c r="X120" s="1611"/>
      <c r="Y120" s="1611"/>
      <c r="Z120" s="1611"/>
      <c r="AA120" s="1611"/>
      <c r="AB120" s="1625"/>
      <c r="AC120" s="1626"/>
      <c r="AD120" s="1627"/>
      <c r="AE120" s="1602" t="str">
        <f>IF(AND(入力シート!M14&lt;&gt;"",項目マップ!C206&lt;&gt;""),項目マップ!C206,"")</f>
        <v/>
      </c>
      <c r="AF120" s="1603"/>
      <c r="AG120" s="1603"/>
      <c r="AH120" s="1603"/>
      <c r="AI120" s="1603"/>
      <c r="AJ120" s="1603"/>
      <c r="AK120" s="1604"/>
    </row>
    <row r="121" spans="3:37" ht="18" customHeight="1" x14ac:dyDescent="0.3">
      <c r="C121" s="352"/>
      <c r="D121" s="1643"/>
      <c r="E121" s="1644"/>
      <c r="F121" s="1644"/>
      <c r="G121" s="1644"/>
      <c r="H121" s="1644"/>
      <c r="I121" s="1645"/>
      <c r="J121" s="1605" t="s">
        <v>105</v>
      </c>
      <c r="K121" s="1606"/>
      <c r="L121" s="1606"/>
      <c r="M121" s="1606"/>
      <c r="N121" s="1606"/>
      <c r="O121" s="1607"/>
      <c r="P121" s="1610" t="str">
        <f>IF(AND(入力シート!M14&lt;&gt;"",項目マップ!C200&lt;&gt;""),項目マップ!C200,"")</f>
        <v/>
      </c>
      <c r="Q121" s="1611"/>
      <c r="R121" s="1611"/>
      <c r="S121" s="1611"/>
      <c r="T121" s="1611"/>
      <c r="U121" s="1611"/>
      <c r="V121" s="1611" t="str">
        <f>IF(AND(入力シート!M14&lt;&gt;"",項目マップ!C203&lt;&gt;""),項目マップ!C203,"")</f>
        <v/>
      </c>
      <c r="W121" s="1611"/>
      <c r="X121" s="1611"/>
      <c r="Y121" s="1611"/>
      <c r="Z121" s="1611"/>
      <c r="AA121" s="1611"/>
      <c r="AB121" s="1628"/>
      <c r="AC121" s="1629"/>
      <c r="AD121" s="1630"/>
      <c r="AE121" s="1602" t="str">
        <f>IF(AND(入力シート!M14&lt;&gt;"",項目マップ!C207&lt;&gt;""),項目マップ!C207,"")</f>
        <v/>
      </c>
      <c r="AF121" s="1603"/>
      <c r="AG121" s="1603"/>
      <c r="AH121" s="1603"/>
      <c r="AI121" s="1603"/>
      <c r="AJ121" s="1603"/>
      <c r="AK121" s="1604"/>
    </row>
    <row r="122" spans="3:37" ht="18" customHeight="1" x14ac:dyDescent="0.3">
      <c r="C122" s="352"/>
      <c r="D122" s="1643"/>
      <c r="E122" s="1644"/>
      <c r="F122" s="1644"/>
      <c r="G122" s="1644"/>
      <c r="H122" s="1644"/>
      <c r="I122" s="1645"/>
      <c r="J122" s="1612" t="s">
        <v>106</v>
      </c>
      <c r="K122" s="1613"/>
      <c r="L122" s="1613"/>
      <c r="M122" s="1613"/>
      <c r="N122" s="1613"/>
      <c r="O122" s="1614"/>
      <c r="P122" s="1617" t="str">
        <f>IF(AND(入力シート!M14&lt;&gt;"",項目マップ!C201&lt;&gt;""),項目マップ!C201,"")</f>
        <v/>
      </c>
      <c r="Q122" s="1618"/>
      <c r="R122" s="1618"/>
      <c r="S122" s="1618"/>
      <c r="T122" s="1618"/>
      <c r="U122" s="1618"/>
      <c r="V122" s="1618" t="str">
        <f>IF(AND(入力シート!M14&lt;&gt;"",項目マップ!C204&lt;&gt;""),項目マップ!C204,"")</f>
        <v/>
      </c>
      <c r="W122" s="1618"/>
      <c r="X122" s="1618"/>
      <c r="Y122" s="1618"/>
      <c r="Z122" s="1618"/>
      <c r="AA122" s="1618"/>
      <c r="AB122" s="1631"/>
      <c r="AC122" s="1632"/>
      <c r="AD122" s="1633"/>
      <c r="AE122" s="1619" t="str">
        <f>IF(AND(入力シート!M14&lt;&gt;"",項目マップ!C208&lt;&gt;""),項目マップ!C208,"")</f>
        <v/>
      </c>
      <c r="AF122" s="1620"/>
      <c r="AG122" s="1620"/>
      <c r="AH122" s="1620"/>
      <c r="AI122" s="1620"/>
      <c r="AJ122" s="1620"/>
      <c r="AK122" s="1621"/>
    </row>
    <row r="123" spans="3:37" ht="18" customHeight="1" x14ac:dyDescent="0.3">
      <c r="C123" s="352"/>
      <c r="D123" s="1646"/>
      <c r="E123" s="1647"/>
      <c r="F123" s="1647"/>
      <c r="G123" s="1647"/>
      <c r="H123" s="1647"/>
      <c r="I123" s="1648"/>
      <c r="J123" s="1277" t="s">
        <v>65</v>
      </c>
      <c r="K123" s="1278"/>
      <c r="L123" s="1278"/>
      <c r="M123" s="1278"/>
      <c r="N123" s="1278"/>
      <c r="O123" s="1279"/>
      <c r="P123" s="1634" t="str">
        <f>IF(AND(入力シート!M14&lt;&gt;"",項目マップ!C209&lt;&gt;""),項目マップ!C209,"")</f>
        <v/>
      </c>
      <c r="Q123" s="1635"/>
      <c r="R123" s="1635"/>
      <c r="S123" s="1635"/>
      <c r="T123" s="1635"/>
      <c r="U123" s="1635"/>
      <c r="V123" s="1635" t="str">
        <f>IF(AND(入力シート!M14&lt;&gt;"",項目マップ!C210&lt;&gt;""),項目マップ!C210,"")</f>
        <v/>
      </c>
      <c r="W123" s="1635"/>
      <c r="X123" s="1635"/>
      <c r="Y123" s="1635"/>
      <c r="Z123" s="1635"/>
      <c r="AA123" s="1635"/>
      <c r="AB123" s="1636" t="str">
        <f>IF(AND(入力シート!M14&lt;&gt;"",項目マップ!C205&lt;&gt;""),項目マップ!C205,"")</f>
        <v/>
      </c>
      <c r="AC123" s="1636"/>
      <c r="AD123" s="1636"/>
      <c r="AE123" s="1637" t="str">
        <f>IF(AND(入力シート!M14&lt;&gt;"",項目マップ!C211&lt;&gt;""),項目マップ!C211,"")</f>
        <v/>
      </c>
      <c r="AF123" s="1638"/>
      <c r="AG123" s="1638"/>
      <c r="AH123" s="1638"/>
      <c r="AI123" s="1638"/>
      <c r="AJ123" s="1638"/>
      <c r="AK123" s="1639"/>
    </row>
    <row r="124" spans="3:37" ht="18" customHeight="1" x14ac:dyDescent="0.3">
      <c r="C124" s="352"/>
      <c r="D124" s="270"/>
      <c r="E124" s="353"/>
      <c r="F124" s="353"/>
      <c r="G124" s="353"/>
      <c r="H124" s="353"/>
      <c r="I124" s="353"/>
      <c r="J124" s="353"/>
      <c r="K124" s="353"/>
      <c r="L124" s="353"/>
      <c r="M124" s="353"/>
      <c r="N124" s="353"/>
      <c r="O124" s="353"/>
      <c r="P124" s="354"/>
      <c r="Q124" s="354"/>
      <c r="R124" s="354"/>
      <c r="S124" s="354"/>
      <c r="T124" s="354"/>
      <c r="U124" s="354"/>
      <c r="V124" s="354"/>
      <c r="W124" s="354"/>
      <c r="X124" s="354"/>
      <c r="Y124" s="354"/>
      <c r="Z124" s="354"/>
      <c r="AA124" s="354"/>
      <c r="AB124" s="355"/>
      <c r="AC124" s="355"/>
      <c r="AD124" s="355"/>
      <c r="AE124" s="356"/>
      <c r="AF124" s="356"/>
      <c r="AG124" s="356"/>
      <c r="AH124" s="356"/>
      <c r="AI124" s="356"/>
      <c r="AJ124" s="356"/>
      <c r="AK124" s="357"/>
    </row>
    <row r="125" spans="3:37" ht="18" customHeight="1" x14ac:dyDescent="0.3">
      <c r="C125" s="352"/>
      <c r="D125" s="320"/>
      <c r="E125" s="204"/>
      <c r="F125" s="204"/>
      <c r="G125" s="204"/>
      <c r="H125" s="204"/>
      <c r="I125" s="204"/>
      <c r="J125" s="204"/>
      <c r="K125" s="204"/>
      <c r="L125" s="204"/>
      <c r="M125" s="204"/>
      <c r="N125" s="204"/>
      <c r="O125" s="204"/>
      <c r="P125" s="358"/>
      <c r="Q125" s="358"/>
      <c r="R125" s="358"/>
      <c r="S125" s="358"/>
      <c r="T125" s="358"/>
      <c r="U125" s="358"/>
      <c r="V125" s="358"/>
      <c r="W125" s="358"/>
      <c r="X125" s="203" t="s">
        <v>326</v>
      </c>
      <c r="AA125" s="1660" t="str">
        <f>IF(AND(入力シート!M14&lt;&gt;"",項目マップ!C212&lt;&gt;""),項目マップ!C212,"")</f>
        <v/>
      </c>
      <c r="AB125" s="1661"/>
      <c r="AC125" s="1662"/>
      <c r="AD125" s="248" t="s">
        <v>148</v>
      </c>
      <c r="AE125" s="1663" t="str">
        <f>IF(AND(入力シート!M14&lt;&gt;"",項目マップ!C213&lt;&gt;""),項目マップ!C213,"")</f>
        <v/>
      </c>
      <c r="AF125" s="1664"/>
      <c r="AG125" s="1665"/>
      <c r="AH125" s="359"/>
      <c r="AI125" s="359"/>
      <c r="AJ125" s="359"/>
      <c r="AK125" s="360"/>
    </row>
    <row r="126" spans="3:37" ht="18" customHeight="1" x14ac:dyDescent="0.3">
      <c r="C126" s="352"/>
      <c r="D126" s="320"/>
      <c r="E126" s="204"/>
      <c r="AD126" s="361"/>
      <c r="AE126" s="359"/>
      <c r="AF126" s="359"/>
      <c r="AG126" s="359"/>
      <c r="AH126" s="359"/>
      <c r="AI126" s="359"/>
      <c r="AJ126" s="359"/>
      <c r="AK126" s="360"/>
    </row>
    <row r="127" spans="3:37" ht="18" customHeight="1" x14ac:dyDescent="0.3">
      <c r="C127" s="352"/>
      <c r="D127" s="320"/>
      <c r="E127" s="204"/>
      <c r="F127" s="1647" t="str">
        <f>IF(AND(入力シート!M14&lt;&gt;"",項目マップ!C214&lt;&gt;""),項目マップ!C214,"")</f>
        <v/>
      </c>
      <c r="G127" s="1647"/>
      <c r="H127" s="1647"/>
      <c r="I127" s="1647"/>
      <c r="J127" s="1647"/>
      <c r="K127" s="1647"/>
      <c r="L127" s="1647"/>
      <c r="M127" s="1647"/>
      <c r="N127" s="1647"/>
      <c r="O127" s="1647"/>
      <c r="P127" s="1647"/>
      <c r="Q127" s="1647"/>
      <c r="R127" s="1647"/>
      <c r="S127" s="1647"/>
      <c r="T127" s="1647"/>
      <c r="U127" s="1647"/>
      <c r="V127" s="1647"/>
      <c r="X127" s="1593" t="str">
        <f>IF(AND(入力シート!M14&lt;&gt;"",項目マップ!C216&lt;&gt;""),TEXT(項目マップ!C216,"ggge年m月d日"),"")</f>
        <v/>
      </c>
      <c r="Y127" s="1594"/>
      <c r="Z127" s="1594"/>
      <c r="AA127" s="1594"/>
      <c r="AB127" s="1594"/>
      <c r="AC127" s="1595"/>
      <c r="AD127" s="482" t="s">
        <v>756</v>
      </c>
      <c r="AF127" s="248"/>
      <c r="AG127" s="341"/>
      <c r="AH127" s="341"/>
      <c r="AI127" s="341"/>
      <c r="AJ127" s="341"/>
      <c r="AK127" s="360"/>
    </row>
    <row r="128" spans="3:37" ht="18" customHeight="1" x14ac:dyDescent="0.3">
      <c r="C128" s="352"/>
      <c r="D128" s="320"/>
      <c r="E128" s="204"/>
      <c r="F128" s="204"/>
      <c r="G128" s="204"/>
      <c r="X128" s="239" t="s">
        <v>327</v>
      </c>
      <c r="AC128" s="342"/>
      <c r="AD128" s="342"/>
      <c r="AE128" s="342"/>
      <c r="AF128" s="248"/>
      <c r="AG128" s="341"/>
      <c r="AH128" s="341"/>
      <c r="AI128" s="341"/>
      <c r="AJ128" s="341"/>
      <c r="AK128" s="360"/>
    </row>
    <row r="129" spans="3:37" ht="18" customHeight="1" x14ac:dyDescent="0.3">
      <c r="C129" s="352"/>
      <c r="D129" s="362"/>
      <c r="E129" s="363"/>
      <c r="F129" s="363"/>
      <c r="G129" s="363"/>
      <c r="H129" s="363"/>
      <c r="I129" s="363"/>
      <c r="J129" s="363"/>
      <c r="K129" s="363"/>
      <c r="L129" s="363"/>
      <c r="M129" s="363"/>
      <c r="N129" s="363"/>
      <c r="O129" s="363"/>
      <c r="P129" s="364"/>
      <c r="Q129" s="364"/>
      <c r="R129" s="364"/>
      <c r="S129" s="364"/>
      <c r="T129" s="364"/>
      <c r="U129" s="364"/>
      <c r="V129" s="364"/>
      <c r="W129" s="364"/>
      <c r="X129" s="262"/>
      <c r="Y129" s="262"/>
      <c r="Z129" s="262"/>
      <c r="AA129" s="262"/>
      <c r="AB129" s="262"/>
      <c r="AC129" s="262"/>
      <c r="AD129" s="262"/>
      <c r="AE129" s="262"/>
      <c r="AF129" s="262"/>
      <c r="AG129" s="262"/>
      <c r="AH129" s="262"/>
      <c r="AI129" s="262"/>
      <c r="AJ129" s="365"/>
      <c r="AK129" s="366"/>
    </row>
    <row r="130" spans="3:37" ht="18" customHeight="1" x14ac:dyDescent="0.3">
      <c r="C130" s="352"/>
      <c r="D130" s="1471" t="s">
        <v>188</v>
      </c>
      <c r="E130" s="1331"/>
      <c r="F130" s="1331"/>
      <c r="G130" s="1331"/>
      <c r="H130" s="1331"/>
      <c r="I130" s="1332"/>
      <c r="J130" s="1277" t="s">
        <v>100</v>
      </c>
      <c r="K130" s="1278"/>
      <c r="L130" s="1278"/>
      <c r="M130" s="1278"/>
      <c r="N130" s="1278"/>
      <c r="O130" s="1279"/>
      <c r="P130" s="1649" t="s">
        <v>187</v>
      </c>
      <c r="Q130" s="1649"/>
      <c r="R130" s="1649"/>
      <c r="S130" s="1649"/>
      <c r="T130" s="1649"/>
      <c r="U130" s="1650"/>
      <c r="V130" s="1651" t="s">
        <v>102</v>
      </c>
      <c r="W130" s="1649"/>
      <c r="X130" s="1649"/>
      <c r="Y130" s="1649"/>
      <c r="Z130" s="1649"/>
      <c r="AA130" s="1650"/>
      <c r="AB130" s="1652" t="s">
        <v>103</v>
      </c>
      <c r="AC130" s="1653"/>
      <c r="AD130" s="1654"/>
      <c r="AE130" s="1658" t="s">
        <v>341</v>
      </c>
      <c r="AF130" s="1653"/>
      <c r="AG130" s="1653"/>
      <c r="AH130" s="1653"/>
      <c r="AI130" s="1653"/>
      <c r="AJ130" s="1653"/>
      <c r="AK130" s="1659"/>
    </row>
    <row r="131" spans="3:37" ht="18" customHeight="1" x14ac:dyDescent="0.3">
      <c r="C131" s="352"/>
      <c r="D131" s="1418"/>
      <c r="E131" s="1238"/>
      <c r="F131" s="1238"/>
      <c r="G131" s="1238"/>
      <c r="H131" s="1238"/>
      <c r="I131" s="1239"/>
      <c r="J131" s="1622" t="s">
        <v>104</v>
      </c>
      <c r="K131" s="1623"/>
      <c r="L131" s="1623"/>
      <c r="M131" s="1623"/>
      <c r="N131" s="1623"/>
      <c r="O131" s="1624"/>
      <c r="P131" s="1610" t="str">
        <f>IF(AND(入力シート!M14&lt;&gt;"",項目マップ!C251&lt;&gt;""),項目マップ!C251,"")</f>
        <v/>
      </c>
      <c r="Q131" s="1611"/>
      <c r="R131" s="1611"/>
      <c r="S131" s="1611"/>
      <c r="T131" s="1611"/>
      <c r="U131" s="1611"/>
      <c r="V131" s="1611" t="str">
        <f>IF(AND(入力シート!M14&lt;&gt;"",項目マップ!C254&lt;&gt;""),項目マップ!C254,"")</f>
        <v/>
      </c>
      <c r="W131" s="1611"/>
      <c r="X131" s="1611"/>
      <c r="Y131" s="1611"/>
      <c r="Z131" s="1611"/>
      <c r="AA131" s="1611"/>
      <c r="AB131" s="1625"/>
      <c r="AC131" s="1626"/>
      <c r="AD131" s="1627"/>
      <c r="AE131" s="1602" t="str">
        <f>IF(AND(入力シート!M14&lt;&gt;"",項目マップ!C258&lt;&gt;""),項目マップ!C258,"")</f>
        <v/>
      </c>
      <c r="AF131" s="1603"/>
      <c r="AG131" s="1603"/>
      <c r="AH131" s="1603"/>
      <c r="AI131" s="1603"/>
      <c r="AJ131" s="1603"/>
      <c r="AK131" s="1604"/>
    </row>
    <row r="132" spans="3:37" ht="18" customHeight="1" x14ac:dyDescent="0.3">
      <c r="C132" s="352"/>
      <c r="D132" s="1418"/>
      <c r="E132" s="1238"/>
      <c r="F132" s="1238"/>
      <c r="G132" s="1238"/>
      <c r="H132" s="1238"/>
      <c r="I132" s="1239"/>
      <c r="J132" s="1605" t="s">
        <v>105</v>
      </c>
      <c r="K132" s="1606"/>
      <c r="L132" s="1606"/>
      <c r="M132" s="1606"/>
      <c r="N132" s="1606"/>
      <c r="O132" s="1607"/>
      <c r="P132" s="1610" t="str">
        <f>IF(AND(入力シート!M14&lt;&gt;"",項目マップ!C252&lt;&gt;""),項目マップ!C252,"")</f>
        <v/>
      </c>
      <c r="Q132" s="1611"/>
      <c r="R132" s="1611"/>
      <c r="S132" s="1611"/>
      <c r="T132" s="1611"/>
      <c r="U132" s="1611"/>
      <c r="V132" s="1611" t="str">
        <f>IF(AND(入力シート!M14&lt;&gt;"",項目マップ!C255&lt;&gt;""),項目マップ!C255,"")</f>
        <v/>
      </c>
      <c r="W132" s="1611"/>
      <c r="X132" s="1611"/>
      <c r="Y132" s="1611"/>
      <c r="Z132" s="1611"/>
      <c r="AA132" s="1611"/>
      <c r="AB132" s="1628"/>
      <c r="AC132" s="1629"/>
      <c r="AD132" s="1630"/>
      <c r="AE132" s="1602" t="str">
        <f>IF(AND(入力シート!M14&lt;&gt;"",項目マップ!C259&lt;&gt;""),項目マップ!C259,"")</f>
        <v/>
      </c>
      <c r="AF132" s="1603"/>
      <c r="AG132" s="1603"/>
      <c r="AH132" s="1603"/>
      <c r="AI132" s="1603"/>
      <c r="AJ132" s="1603"/>
      <c r="AK132" s="1604"/>
    </row>
    <row r="133" spans="3:37" ht="18" customHeight="1" x14ac:dyDescent="0.3">
      <c r="C133" s="352"/>
      <c r="D133" s="1418"/>
      <c r="E133" s="1238"/>
      <c r="F133" s="1238"/>
      <c r="G133" s="1238"/>
      <c r="H133" s="1238"/>
      <c r="I133" s="1239"/>
      <c r="J133" s="1612" t="s">
        <v>106</v>
      </c>
      <c r="K133" s="1613"/>
      <c r="L133" s="1613"/>
      <c r="M133" s="1613"/>
      <c r="N133" s="1613"/>
      <c r="O133" s="1614"/>
      <c r="P133" s="1617" t="str">
        <f>IF(AND(入力シート!M14&lt;&gt;"",項目マップ!C253&lt;&gt;""),項目マップ!C253,"")</f>
        <v/>
      </c>
      <c r="Q133" s="1618"/>
      <c r="R133" s="1618"/>
      <c r="S133" s="1618"/>
      <c r="T133" s="1618"/>
      <c r="U133" s="1618"/>
      <c r="V133" s="1618" t="str">
        <f>IF(AND(入力シート!M14&lt;&gt;"",項目マップ!C256&lt;&gt;""),項目マップ!C256,"")</f>
        <v/>
      </c>
      <c r="W133" s="1618"/>
      <c r="X133" s="1618"/>
      <c r="Y133" s="1618"/>
      <c r="Z133" s="1618"/>
      <c r="AA133" s="1618"/>
      <c r="AB133" s="1631"/>
      <c r="AC133" s="1632"/>
      <c r="AD133" s="1633"/>
      <c r="AE133" s="1619" t="str">
        <f>IF(AND(入力シート!M14&lt;&gt;"",項目マップ!C260&lt;&gt;""),項目マップ!C260,"")</f>
        <v/>
      </c>
      <c r="AF133" s="1620"/>
      <c r="AG133" s="1620"/>
      <c r="AH133" s="1620"/>
      <c r="AI133" s="1620"/>
      <c r="AJ133" s="1620"/>
      <c r="AK133" s="1621"/>
    </row>
    <row r="134" spans="3:37" ht="18" customHeight="1" x14ac:dyDescent="0.3">
      <c r="C134" s="352"/>
      <c r="D134" s="1655"/>
      <c r="E134" s="1656"/>
      <c r="F134" s="1656"/>
      <c r="G134" s="1656"/>
      <c r="H134" s="1656"/>
      <c r="I134" s="1657"/>
      <c r="J134" s="1277" t="s">
        <v>65</v>
      </c>
      <c r="K134" s="1278"/>
      <c r="L134" s="1278"/>
      <c r="M134" s="1278"/>
      <c r="N134" s="1278"/>
      <c r="O134" s="1279"/>
      <c r="P134" s="1634" t="str">
        <f>IF(AND(入力シート!M14&lt;&gt;"",項目マップ!C261&lt;&gt;""),項目マップ!C261,"")</f>
        <v/>
      </c>
      <c r="Q134" s="1635"/>
      <c r="R134" s="1635"/>
      <c r="S134" s="1635"/>
      <c r="T134" s="1635"/>
      <c r="U134" s="1635"/>
      <c r="V134" s="1635" t="str">
        <f>IF(AND(入力シート!M14&lt;&gt;"",項目マップ!C262&lt;&gt;""),項目マップ!C262,"")</f>
        <v/>
      </c>
      <c r="W134" s="1635"/>
      <c r="X134" s="1635"/>
      <c r="Y134" s="1635"/>
      <c r="Z134" s="1635"/>
      <c r="AA134" s="1635"/>
      <c r="AB134" s="1636" t="str">
        <f>IF(AND(入力シート!M14&lt;&gt;"",項目マップ!C257&lt;&gt;""),項目マップ!C257,"")</f>
        <v/>
      </c>
      <c r="AC134" s="1636"/>
      <c r="AD134" s="1636"/>
      <c r="AE134" s="1637" t="str">
        <f>IF(AND(入力シート!M14&lt;&gt;"",項目マップ!C263&lt;&gt;""),項目マップ!C263,"")</f>
        <v/>
      </c>
      <c r="AF134" s="1638"/>
      <c r="AG134" s="1638"/>
      <c r="AH134" s="1638"/>
      <c r="AI134" s="1638"/>
      <c r="AJ134" s="1638"/>
      <c r="AK134" s="1639"/>
    </row>
    <row r="135" spans="3:37" ht="18" customHeight="1" x14ac:dyDescent="0.3">
      <c r="C135" s="352"/>
      <c r="D135" s="1471" t="s">
        <v>342</v>
      </c>
      <c r="E135" s="1331"/>
      <c r="F135" s="1331"/>
      <c r="G135" s="1331"/>
      <c r="H135" s="1331"/>
      <c r="I135" s="1332"/>
      <c r="J135" s="1277" t="s">
        <v>100</v>
      </c>
      <c r="K135" s="1278"/>
      <c r="L135" s="1278"/>
      <c r="M135" s="1278"/>
      <c r="N135" s="1278"/>
      <c r="O135" s="1279"/>
      <c r="P135" s="1649" t="s">
        <v>187</v>
      </c>
      <c r="Q135" s="1649"/>
      <c r="R135" s="1649"/>
      <c r="S135" s="1649"/>
      <c r="T135" s="1649"/>
      <c r="U135" s="1650"/>
      <c r="V135" s="1651" t="s">
        <v>102</v>
      </c>
      <c r="W135" s="1649"/>
      <c r="X135" s="1649"/>
      <c r="Y135" s="1649"/>
      <c r="Z135" s="1649"/>
      <c r="AA135" s="1650"/>
      <c r="AB135" s="1652" t="s">
        <v>103</v>
      </c>
      <c r="AC135" s="1653"/>
      <c r="AD135" s="1654"/>
      <c r="AE135" s="1658" t="s">
        <v>343</v>
      </c>
      <c r="AF135" s="1653"/>
      <c r="AG135" s="1653"/>
      <c r="AH135" s="1653"/>
      <c r="AI135" s="1653"/>
      <c r="AJ135" s="1653"/>
      <c r="AK135" s="1659"/>
    </row>
    <row r="136" spans="3:37" ht="18" customHeight="1" x14ac:dyDescent="0.3">
      <c r="C136" s="352"/>
      <c r="D136" s="1418"/>
      <c r="E136" s="1238"/>
      <c r="F136" s="1238"/>
      <c r="G136" s="1238"/>
      <c r="H136" s="1238"/>
      <c r="I136" s="1239"/>
      <c r="J136" s="1622" t="s">
        <v>104</v>
      </c>
      <c r="K136" s="1623"/>
      <c r="L136" s="1623"/>
      <c r="M136" s="1623"/>
      <c r="N136" s="1623"/>
      <c r="O136" s="1624"/>
      <c r="P136" s="1610" t="str">
        <f>IF(AND(入力シート!M14&lt;&gt;"",項目マップ!C264&lt;&gt;""),項目マップ!C264,"")</f>
        <v/>
      </c>
      <c r="Q136" s="1611"/>
      <c r="R136" s="1611"/>
      <c r="S136" s="1611"/>
      <c r="T136" s="1611"/>
      <c r="U136" s="1611"/>
      <c r="V136" s="1611" t="str">
        <f>IF(AND(入力シート!M14&lt;&gt;"",項目マップ!C267&lt;&gt;""),項目マップ!C267,"")</f>
        <v/>
      </c>
      <c r="W136" s="1611"/>
      <c r="X136" s="1611"/>
      <c r="Y136" s="1611"/>
      <c r="Z136" s="1611"/>
      <c r="AA136" s="1611"/>
      <c r="AB136" s="1625"/>
      <c r="AC136" s="1626"/>
      <c r="AD136" s="1627"/>
      <c r="AE136" s="1602" t="str">
        <f>IF(AND(入力シート!M14&lt;&gt;"",項目マップ!C271&lt;&gt;""),項目マップ!C271,"")</f>
        <v/>
      </c>
      <c r="AF136" s="1603"/>
      <c r="AG136" s="1603"/>
      <c r="AH136" s="1603"/>
      <c r="AI136" s="1603"/>
      <c r="AJ136" s="1603"/>
      <c r="AK136" s="1604"/>
    </row>
    <row r="137" spans="3:37" ht="18" customHeight="1" x14ac:dyDescent="0.3">
      <c r="C137" s="352"/>
      <c r="D137" s="1418"/>
      <c r="E137" s="1238"/>
      <c r="F137" s="1238"/>
      <c r="G137" s="1238"/>
      <c r="H137" s="1238"/>
      <c r="I137" s="1239"/>
      <c r="J137" s="1605" t="s">
        <v>105</v>
      </c>
      <c r="K137" s="1606"/>
      <c r="L137" s="1606"/>
      <c r="M137" s="1606"/>
      <c r="N137" s="1606"/>
      <c r="O137" s="1607"/>
      <c r="P137" s="1610" t="str">
        <f>IF(AND(入力シート!M14&lt;&gt;"",項目マップ!C265&lt;&gt;""),項目マップ!C265,"")</f>
        <v/>
      </c>
      <c r="Q137" s="1611"/>
      <c r="R137" s="1611"/>
      <c r="S137" s="1611"/>
      <c r="T137" s="1611"/>
      <c r="U137" s="1611"/>
      <c r="V137" s="1611" t="str">
        <f>IF(AND(入力シート!M14&lt;&gt;"",項目マップ!C268&lt;&gt;""),項目マップ!C268,"")</f>
        <v/>
      </c>
      <c r="W137" s="1611"/>
      <c r="X137" s="1611"/>
      <c r="Y137" s="1611"/>
      <c r="Z137" s="1611"/>
      <c r="AA137" s="1611"/>
      <c r="AB137" s="1628"/>
      <c r="AC137" s="1629"/>
      <c r="AD137" s="1630"/>
      <c r="AE137" s="1667" t="str">
        <f>IF(AND(入力シート!M14&lt;&gt;"",項目マップ!C272&lt;&gt;""),項目マップ!C272,"")</f>
        <v/>
      </c>
      <c r="AF137" s="1668"/>
      <c r="AG137" s="1668"/>
      <c r="AH137" s="1668"/>
      <c r="AI137" s="1668"/>
      <c r="AJ137" s="1668"/>
      <c r="AK137" s="1669"/>
    </row>
    <row r="138" spans="3:37" ht="18" customHeight="1" x14ac:dyDescent="0.3">
      <c r="C138" s="352"/>
      <c r="D138" s="1418"/>
      <c r="E138" s="1238"/>
      <c r="F138" s="1238"/>
      <c r="G138" s="1238"/>
      <c r="H138" s="1238"/>
      <c r="I138" s="1239"/>
      <c r="J138" s="1612" t="s">
        <v>106</v>
      </c>
      <c r="K138" s="1613"/>
      <c r="L138" s="1613"/>
      <c r="M138" s="1613"/>
      <c r="N138" s="1613"/>
      <c r="O138" s="1614"/>
      <c r="P138" s="1610" t="str">
        <f>IF(AND(入力シート!M14&lt;&gt;"",項目マップ!C266&lt;&gt;""),項目マップ!C266,"")</f>
        <v/>
      </c>
      <c r="Q138" s="1611"/>
      <c r="R138" s="1611"/>
      <c r="S138" s="1611"/>
      <c r="T138" s="1611"/>
      <c r="U138" s="1611"/>
      <c r="V138" s="1611" t="str">
        <f>IF(AND(入力シート!M14&lt;&gt;"",項目マップ!C269&lt;&gt;""),項目マップ!C269,"")</f>
        <v/>
      </c>
      <c r="W138" s="1611"/>
      <c r="X138" s="1611"/>
      <c r="Y138" s="1611"/>
      <c r="Z138" s="1611"/>
      <c r="AA138" s="1611"/>
      <c r="AB138" s="1631"/>
      <c r="AC138" s="1632"/>
      <c r="AD138" s="1633"/>
      <c r="AE138" s="1670" t="str">
        <f>IF(AND(入力シート!M14&lt;&gt;"",項目マップ!C273&lt;&gt;""),項目マップ!C273,"")</f>
        <v/>
      </c>
      <c r="AF138" s="1671"/>
      <c r="AG138" s="1671"/>
      <c r="AH138" s="1671"/>
      <c r="AI138" s="1671"/>
      <c r="AJ138" s="1671"/>
      <c r="AK138" s="1672"/>
    </row>
    <row r="139" spans="3:37" ht="18" customHeight="1" x14ac:dyDescent="0.3">
      <c r="C139" s="267"/>
      <c r="D139" s="1655"/>
      <c r="E139" s="1656"/>
      <c r="F139" s="1656"/>
      <c r="G139" s="1656"/>
      <c r="H139" s="1656"/>
      <c r="I139" s="1657"/>
      <c r="J139" s="1277" t="s">
        <v>65</v>
      </c>
      <c r="K139" s="1278"/>
      <c r="L139" s="1278"/>
      <c r="M139" s="1278"/>
      <c r="N139" s="1278"/>
      <c r="O139" s="1279"/>
      <c r="P139" s="1634" t="str">
        <f>IF(AND(入力シート!M14&lt;&gt;"",項目マップ!C274&lt;&gt;""),項目マップ!C274,"")</f>
        <v/>
      </c>
      <c r="Q139" s="1635"/>
      <c r="R139" s="1635"/>
      <c r="S139" s="1635"/>
      <c r="T139" s="1635"/>
      <c r="U139" s="1635"/>
      <c r="V139" s="1635" t="str">
        <f>IF(AND(入力シート!M14&lt;&gt;"",項目マップ!C275&lt;&gt;""),項目マップ!C275,"")</f>
        <v/>
      </c>
      <c r="W139" s="1635"/>
      <c r="X139" s="1635"/>
      <c r="Y139" s="1635"/>
      <c r="Z139" s="1635"/>
      <c r="AA139" s="1635"/>
      <c r="AB139" s="1636" t="str">
        <f>IF(AND(入力シート!M14&lt;&gt;"",項目マップ!C270&lt;&gt;""),項目マップ!C270,"")</f>
        <v/>
      </c>
      <c r="AC139" s="1636"/>
      <c r="AD139" s="1636"/>
      <c r="AE139" s="1637" t="str">
        <f>IF(AND(入力シート!M14&lt;&gt;"",項目マップ!C276&lt;&gt;""),項目マップ!C276,"")</f>
        <v/>
      </c>
      <c r="AF139" s="1638"/>
      <c r="AG139" s="1638"/>
      <c r="AH139" s="1638"/>
      <c r="AI139" s="1638"/>
      <c r="AJ139" s="1638"/>
      <c r="AK139" s="1639"/>
    </row>
    <row r="140" spans="3:37" ht="18" customHeight="1" x14ac:dyDescent="0.3">
      <c r="C140" s="289"/>
      <c r="E140" s="204"/>
      <c r="F140" s="204"/>
      <c r="G140" s="204"/>
      <c r="H140" s="204"/>
      <c r="I140" s="204"/>
      <c r="J140" s="204"/>
      <c r="K140" s="204"/>
      <c r="L140" s="204"/>
      <c r="M140" s="204"/>
      <c r="N140" s="204"/>
      <c r="O140" s="204"/>
      <c r="P140" s="358"/>
      <c r="Q140" s="358"/>
      <c r="R140" s="358"/>
      <c r="S140" s="358"/>
      <c r="T140" s="358"/>
      <c r="U140" s="358"/>
      <c r="V140" s="358"/>
      <c r="W140" s="358"/>
      <c r="X140" s="358"/>
      <c r="Y140" s="358"/>
      <c r="Z140" s="358"/>
      <c r="AA140" s="358"/>
      <c r="AB140" s="361"/>
      <c r="AC140" s="361"/>
      <c r="AD140" s="361"/>
      <c r="AE140" s="359"/>
      <c r="AF140" s="359"/>
      <c r="AG140" s="359"/>
      <c r="AH140" s="359"/>
      <c r="AI140" s="359"/>
      <c r="AJ140" s="359"/>
      <c r="AK140" s="359"/>
    </row>
    <row r="141" spans="3:37" ht="18" customHeight="1" x14ac:dyDescent="0.3">
      <c r="C141" s="289"/>
      <c r="E141" s="204"/>
      <c r="F141" s="204"/>
      <c r="G141" s="204"/>
      <c r="H141" s="204"/>
      <c r="I141" s="204"/>
      <c r="J141" s="204"/>
      <c r="K141" s="204"/>
      <c r="L141" s="204"/>
      <c r="M141" s="204"/>
      <c r="N141" s="204"/>
      <c r="O141" s="204"/>
      <c r="P141" s="358"/>
      <c r="Q141" s="358"/>
      <c r="R141" s="358"/>
      <c r="S141" s="358"/>
      <c r="T141" s="358"/>
      <c r="U141" s="358"/>
      <c r="X141" s="1666" t="str">
        <f>IF(AND(入力シート!M14&lt;&gt;"",項目マップ!C277&lt;&gt;""),項目マップ!C277,"")</f>
        <v/>
      </c>
      <c r="Y141" s="1666"/>
      <c r="Z141" s="1666"/>
      <c r="AA141" s="1666"/>
      <c r="AB141" s="1666"/>
      <c r="AC141" s="1666"/>
      <c r="AD141" s="1666"/>
      <c r="AE141" s="1666"/>
      <c r="AF141" s="1666"/>
      <c r="AG141" s="1666"/>
      <c r="AH141" s="359"/>
      <c r="AI141" s="359"/>
      <c r="AJ141" s="359"/>
      <c r="AK141" s="359"/>
    </row>
    <row r="142" spans="3:37" ht="17.899999999999999" customHeight="1" x14ac:dyDescent="0.3">
      <c r="C142" s="289"/>
      <c r="E142" s="204"/>
      <c r="F142" s="204"/>
      <c r="G142" s="204"/>
      <c r="H142" s="204"/>
      <c r="I142" s="204"/>
      <c r="J142" s="204"/>
      <c r="K142" s="204"/>
      <c r="L142" s="204"/>
      <c r="M142" s="204"/>
      <c r="N142" s="204"/>
      <c r="O142" s="204"/>
      <c r="P142" s="358"/>
      <c r="Q142" s="358"/>
      <c r="R142" s="358"/>
      <c r="S142" s="358"/>
      <c r="T142" s="358"/>
      <c r="U142" s="358"/>
      <c r="V142" s="358"/>
      <c r="AG142" s="359"/>
      <c r="AH142" s="359"/>
      <c r="AI142" s="359"/>
      <c r="AJ142" s="359"/>
      <c r="AK142" s="359"/>
    </row>
    <row r="143" spans="3:37" ht="14.15" customHeight="1" x14ac:dyDescent="0.3"/>
    <row r="144" spans="3:37" ht="14.15" customHeight="1" x14ac:dyDescent="0.3"/>
    <row r="145" ht="14.15" customHeight="1" x14ac:dyDescent="0.3"/>
    <row r="146" ht="14.15" customHeight="1" x14ac:dyDescent="0.3"/>
    <row r="147" ht="14.15" customHeight="1" x14ac:dyDescent="0.3"/>
    <row r="148" ht="14.15" customHeight="1" x14ac:dyDescent="0.3"/>
    <row r="149" ht="14.15" customHeight="1" x14ac:dyDescent="0.3"/>
    <row r="150" ht="14.15" customHeight="1" x14ac:dyDescent="0.3"/>
    <row r="151" ht="14.15" customHeight="1" x14ac:dyDescent="0.3"/>
    <row r="152" ht="14.15" customHeight="1" x14ac:dyDescent="0.3"/>
    <row r="153" ht="14.15" customHeight="1" x14ac:dyDescent="0.3"/>
    <row r="154" ht="14.15" customHeight="1" x14ac:dyDescent="0.3"/>
    <row r="155" ht="14.15" customHeight="1" x14ac:dyDescent="0.3"/>
    <row r="156" ht="14.15" customHeight="1" x14ac:dyDescent="0.3"/>
    <row r="157" ht="14.15" customHeight="1" x14ac:dyDescent="0.3"/>
    <row r="158" ht="14.15" customHeight="1" x14ac:dyDescent="0.3"/>
    <row r="159" ht="14.15" customHeight="1" x14ac:dyDescent="0.3"/>
    <row r="160" ht="14.15" customHeight="1" x14ac:dyDescent="0.3"/>
    <row r="161" ht="14.15" customHeight="1" x14ac:dyDescent="0.3"/>
    <row r="162" ht="14.15" customHeight="1" x14ac:dyDescent="0.3"/>
    <row r="163" ht="14.15" customHeight="1" x14ac:dyDescent="0.3"/>
    <row r="164" ht="14.15" customHeight="1" x14ac:dyDescent="0.3"/>
    <row r="165" ht="14.15" customHeight="1" x14ac:dyDescent="0.3"/>
    <row r="166" ht="14.15" customHeight="1" x14ac:dyDescent="0.3"/>
    <row r="167" ht="14.15" customHeight="1" x14ac:dyDescent="0.3"/>
    <row r="168" ht="14.15" customHeight="1" x14ac:dyDescent="0.3"/>
    <row r="169" ht="14.15" customHeight="1" x14ac:dyDescent="0.3"/>
  </sheetData>
  <mergeCells count="238">
    <mergeCell ref="X141:AG141"/>
    <mergeCell ref="AE136:AK136"/>
    <mergeCell ref="J137:O137"/>
    <mergeCell ref="P137:U137"/>
    <mergeCell ref="V137:AA137"/>
    <mergeCell ref="AE137:AK137"/>
    <mergeCell ref="J138:O138"/>
    <mergeCell ref="P138:U138"/>
    <mergeCell ref="V138:AA138"/>
    <mergeCell ref="AE138:AK138"/>
    <mergeCell ref="P132:U132"/>
    <mergeCell ref="V132:AA132"/>
    <mergeCell ref="AE132:AK132"/>
    <mergeCell ref="J133:O133"/>
    <mergeCell ref="D135:I139"/>
    <mergeCell ref="J135:O135"/>
    <mergeCell ref="P135:U135"/>
    <mergeCell ref="V135:AA135"/>
    <mergeCell ref="AB135:AD135"/>
    <mergeCell ref="AE135:AK135"/>
    <mergeCell ref="J136:O136"/>
    <mergeCell ref="P136:U136"/>
    <mergeCell ref="V136:AA136"/>
    <mergeCell ref="AB136:AD138"/>
    <mergeCell ref="J139:O139"/>
    <mergeCell ref="P139:U139"/>
    <mergeCell ref="V139:AA139"/>
    <mergeCell ref="AB139:AD139"/>
    <mergeCell ref="AE139:AK139"/>
    <mergeCell ref="AA125:AC125"/>
    <mergeCell ref="AE125:AG125"/>
    <mergeCell ref="F127:V127"/>
    <mergeCell ref="X127:AC127"/>
    <mergeCell ref="D130:I134"/>
    <mergeCell ref="J130:O130"/>
    <mergeCell ref="P130:U130"/>
    <mergeCell ref="V130:AA130"/>
    <mergeCell ref="AB130:AD130"/>
    <mergeCell ref="AE130:AK130"/>
    <mergeCell ref="P133:U133"/>
    <mergeCell ref="V133:AA133"/>
    <mergeCell ref="AE133:AK133"/>
    <mergeCell ref="J134:O134"/>
    <mergeCell ref="P134:U134"/>
    <mergeCell ref="V134:AA134"/>
    <mergeCell ref="AB134:AD134"/>
    <mergeCell ref="AE134:AK134"/>
    <mergeCell ref="J131:O131"/>
    <mergeCell ref="P131:U131"/>
    <mergeCell ref="V131:AA131"/>
    <mergeCell ref="AB131:AD133"/>
    <mergeCell ref="AE131:AK131"/>
    <mergeCell ref="J132:O132"/>
    <mergeCell ref="V121:AA121"/>
    <mergeCell ref="AE121:AK121"/>
    <mergeCell ref="J122:O122"/>
    <mergeCell ref="P122:U122"/>
    <mergeCell ref="V122:AA122"/>
    <mergeCell ref="AE122:AK122"/>
    <mergeCell ref="J123:O123"/>
    <mergeCell ref="P123:U123"/>
    <mergeCell ref="V123:AA123"/>
    <mergeCell ref="AB123:AD123"/>
    <mergeCell ref="AE123:AK123"/>
    <mergeCell ref="J118:O118"/>
    <mergeCell ref="P118:U118"/>
    <mergeCell ref="V118:AA118"/>
    <mergeCell ref="AB118:AD118"/>
    <mergeCell ref="AE118:AK118"/>
    <mergeCell ref="D119:I123"/>
    <mergeCell ref="J119:O119"/>
    <mergeCell ref="P119:U119"/>
    <mergeCell ref="V119:AA119"/>
    <mergeCell ref="AB119:AD119"/>
    <mergeCell ref="D114:I118"/>
    <mergeCell ref="J114:O114"/>
    <mergeCell ref="P114:U114"/>
    <mergeCell ref="V114:AA114"/>
    <mergeCell ref="AB114:AD114"/>
    <mergeCell ref="AE114:AK114"/>
    <mergeCell ref="AE119:AK119"/>
    <mergeCell ref="J120:O120"/>
    <mergeCell ref="P120:U120"/>
    <mergeCell ref="V120:AA120"/>
    <mergeCell ref="AB120:AD122"/>
    <mergeCell ref="AE120:AK120"/>
    <mergeCell ref="J121:O121"/>
    <mergeCell ref="P121:U121"/>
    <mergeCell ref="AE115:AK115"/>
    <mergeCell ref="J116:O116"/>
    <mergeCell ref="P116:U116"/>
    <mergeCell ref="V116:AA116"/>
    <mergeCell ref="AE116:AK116"/>
    <mergeCell ref="J117:O117"/>
    <mergeCell ref="P117:U117"/>
    <mergeCell ref="V117:AA117"/>
    <mergeCell ref="AE117:AK117"/>
    <mergeCell ref="J115:O115"/>
    <mergeCell ref="P115:U115"/>
    <mergeCell ref="V115:AA115"/>
    <mergeCell ref="AB115:AD117"/>
    <mergeCell ref="B107:E107"/>
    <mergeCell ref="F107:AJ107"/>
    <mergeCell ref="AK107:AL107"/>
    <mergeCell ref="B111:AL111"/>
    <mergeCell ref="D113:AE113"/>
    <mergeCell ref="AF113:AK113"/>
    <mergeCell ref="Q99:R99"/>
    <mergeCell ref="S99:U99"/>
    <mergeCell ref="X99:AG99"/>
    <mergeCell ref="D102:K102"/>
    <mergeCell ref="L103:AK103"/>
    <mergeCell ref="L104:AK104"/>
    <mergeCell ref="AE92:AG92"/>
    <mergeCell ref="E94:U94"/>
    <mergeCell ref="W94:AB94"/>
    <mergeCell ref="Q97:R97"/>
    <mergeCell ref="S97:U97"/>
    <mergeCell ref="Q98:R98"/>
    <mergeCell ref="S98:U98"/>
    <mergeCell ref="AA90:AC90"/>
    <mergeCell ref="Q91:R91"/>
    <mergeCell ref="S91:U91"/>
    <mergeCell ref="AA91:AC91"/>
    <mergeCell ref="Q92:R92"/>
    <mergeCell ref="S92:U92"/>
    <mergeCell ref="AA92:AC92"/>
    <mergeCell ref="Q87:R87"/>
    <mergeCell ref="S87:U87"/>
    <mergeCell ref="Q88:R88"/>
    <mergeCell ref="S88:U88"/>
    <mergeCell ref="S89:U89"/>
    <mergeCell ref="Q90:R90"/>
    <mergeCell ref="S90:U90"/>
    <mergeCell ref="Q80:R80"/>
    <mergeCell ref="S80:U80"/>
    <mergeCell ref="X80:AG80"/>
    <mergeCell ref="D84:H84"/>
    <mergeCell ref="Q86:R86"/>
    <mergeCell ref="S86:U86"/>
    <mergeCell ref="AE73:AG73"/>
    <mergeCell ref="E75:U75"/>
    <mergeCell ref="W75:AB75"/>
    <mergeCell ref="Q78:R78"/>
    <mergeCell ref="S78:U78"/>
    <mergeCell ref="Q79:R79"/>
    <mergeCell ref="S79:U79"/>
    <mergeCell ref="AA71:AC71"/>
    <mergeCell ref="Q72:R72"/>
    <mergeCell ref="S72:U72"/>
    <mergeCell ref="AA72:AC72"/>
    <mergeCell ref="Q73:R73"/>
    <mergeCell ref="S73:U73"/>
    <mergeCell ref="AA73:AC73"/>
    <mergeCell ref="Q68:R68"/>
    <mergeCell ref="S68:U68"/>
    <mergeCell ref="Q69:R69"/>
    <mergeCell ref="S69:U69"/>
    <mergeCell ref="S70:U70"/>
    <mergeCell ref="Q71:R71"/>
    <mergeCell ref="S71:U71"/>
    <mergeCell ref="D61:K61"/>
    <mergeCell ref="L61:Z61"/>
    <mergeCell ref="AB61:AK61"/>
    <mergeCell ref="D63:K63"/>
    <mergeCell ref="D65:H65"/>
    <mergeCell ref="Q67:R67"/>
    <mergeCell ref="S67:U67"/>
    <mergeCell ref="B54:E54"/>
    <mergeCell ref="F54:AJ54"/>
    <mergeCell ref="AK54:AL54"/>
    <mergeCell ref="B58:AL58"/>
    <mergeCell ref="L60:O60"/>
    <mergeCell ref="P60:Z60"/>
    <mergeCell ref="AB60:AK60"/>
    <mergeCell ref="D49:K49"/>
    <mergeCell ref="D50:K50"/>
    <mergeCell ref="L50:T50"/>
    <mergeCell ref="U50:Z50"/>
    <mergeCell ref="AA50:AK50"/>
    <mergeCell ref="D51:K51"/>
    <mergeCell ref="L51:AK51"/>
    <mergeCell ref="J46:K46"/>
    <mergeCell ref="L46:AK46"/>
    <mergeCell ref="D47:K47"/>
    <mergeCell ref="L47:AK47"/>
    <mergeCell ref="D48:K48"/>
    <mergeCell ref="L48:AK48"/>
    <mergeCell ref="D40:K40"/>
    <mergeCell ref="L40:AK40"/>
    <mergeCell ref="B42:AL42"/>
    <mergeCell ref="D44:K44"/>
    <mergeCell ref="L44:AK44"/>
    <mergeCell ref="D45:K45"/>
    <mergeCell ref="L45:AK45"/>
    <mergeCell ref="J37:K37"/>
    <mergeCell ref="L37:AK37"/>
    <mergeCell ref="D38:K38"/>
    <mergeCell ref="L38:AK38"/>
    <mergeCell ref="D39:K39"/>
    <mergeCell ref="L39:AK39"/>
    <mergeCell ref="D33:K33"/>
    <mergeCell ref="D34:K34"/>
    <mergeCell ref="L34:AK34"/>
    <mergeCell ref="D35:K35"/>
    <mergeCell ref="L35:AK35"/>
    <mergeCell ref="D36:K36"/>
    <mergeCell ref="L36:AK36"/>
    <mergeCell ref="D30:K30"/>
    <mergeCell ref="D31:K31"/>
    <mergeCell ref="L31:T31"/>
    <mergeCell ref="U31:Z31"/>
    <mergeCell ref="AA31:AK31"/>
    <mergeCell ref="D32:K32"/>
    <mergeCell ref="L32:AK32"/>
    <mergeCell ref="J27:K27"/>
    <mergeCell ref="L27:AK27"/>
    <mergeCell ref="D28:K28"/>
    <mergeCell ref="L28:AK28"/>
    <mergeCell ref="D29:K29"/>
    <mergeCell ref="L29:AK29"/>
    <mergeCell ref="C19:K19"/>
    <mergeCell ref="L19:V19"/>
    <mergeCell ref="B23:AL23"/>
    <mergeCell ref="D25:K25"/>
    <mergeCell ref="L25:AK25"/>
    <mergeCell ref="D26:K26"/>
    <mergeCell ref="L26:AK26"/>
    <mergeCell ref="C10:AK12"/>
    <mergeCell ref="C14:AK15"/>
    <mergeCell ref="C18:K18"/>
    <mergeCell ref="L18:V18"/>
    <mergeCell ref="A1:AM1"/>
    <mergeCell ref="B2:E2"/>
    <mergeCell ref="F2:AJ2"/>
    <mergeCell ref="AK2:AL2"/>
    <mergeCell ref="AB3:AL3"/>
    <mergeCell ref="AF4:AK4"/>
  </mergeCells>
  <phoneticPr fontId="6"/>
  <conditionalFormatting sqref="C64:AK66 C67:Q69 S67:AK69 C70:AK70 C71:Q73 S71:AK73 C74:AK77 C78:Q78 S78:AK80 C79 E79:Q79 C80:Q80 C81:AK81">
    <cfRule type="expression" dxfId="1" priority="3">
      <formula>事業区分=2</formula>
    </cfRule>
  </conditionalFormatting>
  <conditionalFormatting sqref="C83:AK85 C86:Q88 S86:AK88 C89:AK89 C90:Q92 S90:AK92 C93:AK96 C97:Q97 S97:AK99 C98 E98:Q98 C99:Q99 C100:AK100">
    <cfRule type="expression" dxfId="0" priority="2">
      <formula>事業区分=1</formula>
    </cfRule>
  </conditionalFormatting>
  <dataValidations disablePrompts="1" count="1">
    <dataValidation type="whole" allowBlank="1" showInputMessage="1" showErrorMessage="1" sqref="AF5 S105" xr:uid="{EBA88CD0-7E39-489F-BAAD-C61C894A99B9}">
      <formula1>1</formula1>
      <formula2>12</formula2>
    </dataValidation>
  </dataValidations>
  <hyperlinks>
    <hyperlink ref="A1:AM1" location="目次!A1" tooltip="目次へ戻る。" display="目次へ" xr:uid="{279DDAEF-18F2-42A0-BFA5-7395FCF2938E}"/>
  </hyperlinks>
  <pageMargins left="0.51181102362204722" right="0.23622047244094491" top="0.51181102362204722" bottom="0.23622047244094491" header="0.31496062992125984" footer="0.31496062992125984"/>
  <pageSetup paperSize="9" scale="89" orientation="portrait" r:id="rId1"/>
  <rowBreaks count="2" manualBreakCount="2">
    <brk id="52" max="38" man="1"/>
    <brk id="106" max="38" man="1"/>
  </row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B810-A0D7-4210-9747-55CCF8B1E4CD}">
  <dimension ref="B1:F43"/>
  <sheetViews>
    <sheetView showGridLines="0" view="pageBreakPreview" zoomScale="115" zoomScaleNormal="100" zoomScaleSheetLayoutView="115" workbookViewId="0">
      <selection activeCell="C35" sqref="C35:E35"/>
    </sheetView>
  </sheetViews>
  <sheetFormatPr defaultColWidth="10" defaultRowHeight="13" x14ac:dyDescent="0.3"/>
  <cols>
    <col min="1" max="1" width="1.83203125" style="379" customWidth="1"/>
    <col min="2" max="2" width="20.75" style="379" customWidth="1"/>
    <col min="3" max="3" width="3.08203125" style="379" customWidth="1"/>
    <col min="4" max="4" width="33.25" style="379" customWidth="1"/>
    <col min="5" max="5" width="27.08203125" style="379" customWidth="1"/>
    <col min="6" max="16384" width="10" style="379"/>
  </cols>
  <sheetData>
    <row r="1" spans="2:6" ht="13.5" thickBot="1" x14ac:dyDescent="0.35">
      <c r="B1" s="1691" t="s">
        <v>344</v>
      </c>
      <c r="C1" s="1692"/>
      <c r="D1" s="1692"/>
      <c r="E1" s="1693"/>
    </row>
    <row r="2" spans="2:6" ht="13.5" thickBot="1" x14ac:dyDescent="0.35">
      <c r="B2" s="1694" t="s">
        <v>345</v>
      </c>
      <c r="C2" s="1696" t="s">
        <v>346</v>
      </c>
      <c r="D2" s="1696"/>
      <c r="E2" s="1697"/>
    </row>
    <row r="3" spans="2:6" ht="13.5" hidden="1" thickBot="1" x14ac:dyDescent="0.35">
      <c r="B3" s="1695"/>
      <c r="C3" s="1698" t="s">
        <v>347</v>
      </c>
      <c r="D3" s="1698"/>
      <c r="E3" s="1699"/>
      <c r="F3" s="379" t="s">
        <v>811</v>
      </c>
    </row>
    <row r="4" spans="2:6" ht="13.5" thickBot="1" x14ac:dyDescent="0.35">
      <c r="B4" s="1700" t="s">
        <v>348</v>
      </c>
      <c r="C4" s="1701"/>
      <c r="D4" s="1701"/>
      <c r="E4" s="1702"/>
    </row>
    <row r="5" spans="2:6" ht="13.5" thickBot="1" x14ac:dyDescent="0.35">
      <c r="B5" s="1673" t="s">
        <v>349</v>
      </c>
      <c r="C5" s="1681" t="s">
        <v>350</v>
      </c>
      <c r="D5" s="1681"/>
      <c r="E5" s="1680"/>
    </row>
    <row r="6" spans="2:6" ht="13.5" thickBot="1" x14ac:dyDescent="0.35">
      <c r="B6" s="1674"/>
      <c r="C6" s="1676" t="s">
        <v>351</v>
      </c>
      <c r="D6" s="1676"/>
      <c r="E6" s="1677"/>
    </row>
    <row r="7" spans="2:6" ht="13.5" thickBot="1" x14ac:dyDescent="0.35">
      <c r="B7" s="1674"/>
      <c r="C7" s="1676" t="s">
        <v>352</v>
      </c>
      <c r="D7" s="1676"/>
      <c r="E7" s="1677"/>
    </row>
    <row r="8" spans="2:6" ht="13.5" thickBot="1" x14ac:dyDescent="0.35">
      <c r="B8" s="1674"/>
      <c r="C8" s="1682" t="s">
        <v>353</v>
      </c>
      <c r="D8" s="1682"/>
      <c r="E8" s="1683"/>
    </row>
    <row r="9" spans="2:6" ht="13.5" thickBot="1" x14ac:dyDescent="0.35">
      <c r="B9" s="1675"/>
      <c r="C9" s="1684" t="s">
        <v>354</v>
      </c>
      <c r="D9" s="1684"/>
      <c r="E9" s="1685"/>
    </row>
    <row r="10" spans="2:6" ht="13.5" thickBot="1" x14ac:dyDescent="0.35">
      <c r="B10" s="1673" t="s">
        <v>355</v>
      </c>
      <c r="C10" s="1676" t="s">
        <v>356</v>
      </c>
      <c r="D10" s="1676"/>
      <c r="E10" s="1677"/>
    </row>
    <row r="11" spans="2:6" ht="13.5" thickBot="1" x14ac:dyDescent="0.35">
      <c r="B11" s="1674"/>
      <c r="C11" s="1678" t="s">
        <v>357</v>
      </c>
      <c r="D11" s="380" t="s">
        <v>358</v>
      </c>
      <c r="E11" s="381"/>
    </row>
    <row r="12" spans="2:6" ht="13.5" thickBot="1" x14ac:dyDescent="0.35">
      <c r="B12" s="1674"/>
      <c r="C12" s="1678"/>
      <c r="D12" s="1679" t="s">
        <v>359</v>
      </c>
      <c r="E12" s="1680"/>
    </row>
    <row r="13" spans="2:6" ht="13.5" thickBot="1" x14ac:dyDescent="0.35">
      <c r="B13" s="1674"/>
      <c r="C13" s="1678"/>
      <c r="D13" s="1686" t="s">
        <v>360</v>
      </c>
      <c r="E13" s="1687"/>
    </row>
    <row r="14" spans="2:6" ht="13.5" thickBot="1" x14ac:dyDescent="0.35">
      <c r="B14" s="1674"/>
      <c r="C14" s="1678"/>
      <c r="D14" s="1688" t="s">
        <v>361</v>
      </c>
      <c r="E14" s="1689"/>
    </row>
    <row r="15" spans="2:6" ht="13.5" hidden="1" thickBot="1" x14ac:dyDescent="0.35">
      <c r="B15" s="1674"/>
      <c r="C15" s="1678"/>
      <c r="D15" s="1690" t="s">
        <v>362</v>
      </c>
      <c r="E15" s="1677"/>
    </row>
    <row r="16" spans="2:6" ht="18" customHeight="1" thickBot="1" x14ac:dyDescent="0.35">
      <c r="B16" s="1675"/>
      <c r="C16" s="1678"/>
      <c r="D16" s="1690" t="s">
        <v>363</v>
      </c>
      <c r="E16" s="1677"/>
    </row>
    <row r="17" spans="2:6" ht="13.5" thickBot="1" x14ac:dyDescent="0.35">
      <c r="B17" s="382" t="s">
        <v>772</v>
      </c>
      <c r="C17" s="1703" t="s">
        <v>364</v>
      </c>
      <c r="D17" s="1703"/>
      <c r="E17" s="1704"/>
    </row>
    <row r="18" spans="2:6" ht="13.5" thickBot="1" x14ac:dyDescent="0.35">
      <c r="B18" s="1705" t="s">
        <v>365</v>
      </c>
      <c r="C18" s="1706"/>
      <c r="D18" s="1706"/>
      <c r="E18" s="1707"/>
    </row>
    <row r="19" spans="2:6" ht="13.5" thickBot="1" x14ac:dyDescent="0.35">
      <c r="B19" s="1673" t="s">
        <v>366</v>
      </c>
      <c r="C19" s="1684" t="s">
        <v>367</v>
      </c>
      <c r="D19" s="1684"/>
      <c r="E19" s="1685"/>
    </row>
    <row r="20" spans="2:6" ht="13.5" thickBot="1" x14ac:dyDescent="0.35">
      <c r="B20" s="1674"/>
      <c r="C20" s="1676" t="s">
        <v>368</v>
      </c>
      <c r="D20" s="1708"/>
      <c r="E20" s="1709"/>
    </row>
    <row r="21" spans="2:6" ht="13.5" thickBot="1" x14ac:dyDescent="0.35">
      <c r="B21" s="1675"/>
      <c r="C21" s="1676" t="s">
        <v>792</v>
      </c>
      <c r="D21" s="1708"/>
      <c r="E21" s="1709"/>
    </row>
    <row r="22" spans="2:6" ht="13.5" thickBot="1" x14ac:dyDescent="0.35">
      <c r="B22" s="1673" t="s">
        <v>369</v>
      </c>
      <c r="C22" s="1713" t="s">
        <v>370</v>
      </c>
      <c r="D22" s="1713"/>
      <c r="E22" s="1714"/>
    </row>
    <row r="23" spans="2:6" ht="13.5" thickBot="1" x14ac:dyDescent="0.35">
      <c r="B23" s="1674"/>
      <c r="C23" s="1715" t="s">
        <v>371</v>
      </c>
      <c r="D23" s="1716"/>
      <c r="E23" s="1717"/>
    </row>
    <row r="24" spans="2:6" ht="13.5" thickBot="1" x14ac:dyDescent="0.35">
      <c r="B24" s="1674"/>
      <c r="C24" s="1718" t="s">
        <v>828</v>
      </c>
      <c r="D24" s="1718"/>
      <c r="E24" s="1719"/>
      <c r="F24" s="514"/>
    </row>
    <row r="25" spans="2:6" ht="13.5" thickBot="1" x14ac:dyDescent="0.35">
      <c r="B25" s="1674"/>
      <c r="C25" s="1715" t="s">
        <v>758</v>
      </c>
      <c r="D25" s="1716"/>
      <c r="E25" s="1717"/>
    </row>
    <row r="26" spans="2:6" ht="13.5" thickBot="1" x14ac:dyDescent="0.35">
      <c r="B26" s="1673" t="s">
        <v>805</v>
      </c>
      <c r="C26" s="1710" t="s">
        <v>372</v>
      </c>
      <c r="D26" s="1710"/>
      <c r="E26" s="1711"/>
    </row>
    <row r="27" spans="2:6" ht="13.5" thickBot="1" x14ac:dyDescent="0.35">
      <c r="B27" s="1674"/>
      <c r="C27" s="1710" t="s">
        <v>799</v>
      </c>
      <c r="D27" s="1710"/>
      <c r="E27" s="1711"/>
    </row>
    <row r="28" spans="2:6" ht="13.5" thickBot="1" x14ac:dyDescent="0.35">
      <c r="B28" s="1674"/>
      <c r="C28" s="473" t="s">
        <v>748</v>
      </c>
      <c r="D28" s="474"/>
      <c r="E28" s="475"/>
    </row>
    <row r="29" spans="2:6" ht="13.5" thickBot="1" x14ac:dyDescent="0.35">
      <c r="B29" s="382" t="s">
        <v>373</v>
      </c>
      <c r="C29" s="1710" t="str">
        <f>"事業完了日"&amp;TEXT(マスターデータ!A6,"ggge年m月d日")&amp;"以前であるか"</f>
        <v>事業完了日令和8年12月18日以前であるか</v>
      </c>
      <c r="D29" s="1710"/>
      <c r="E29" s="1711"/>
    </row>
    <row r="30" spans="2:6" ht="13.5" thickBot="1" x14ac:dyDescent="0.35">
      <c r="B30" s="1673" t="s">
        <v>374</v>
      </c>
      <c r="C30" s="1710" t="s">
        <v>375</v>
      </c>
      <c r="D30" s="1710"/>
      <c r="E30" s="1711"/>
    </row>
    <row r="31" spans="2:6" ht="13.5" thickBot="1" x14ac:dyDescent="0.35">
      <c r="B31" s="1675"/>
      <c r="C31" s="1676" t="s">
        <v>376</v>
      </c>
      <c r="D31" s="1676"/>
      <c r="E31" s="1677"/>
    </row>
    <row r="32" spans="2:6" ht="13.5" thickBot="1" x14ac:dyDescent="0.35">
      <c r="B32" s="513" t="s">
        <v>812</v>
      </c>
      <c r="C32" s="1712" t="s">
        <v>377</v>
      </c>
      <c r="D32" s="1676"/>
      <c r="E32" s="1677"/>
    </row>
    <row r="33" spans="2:6" ht="13.5" thickBot="1" x14ac:dyDescent="0.35">
      <c r="B33" s="382" t="s">
        <v>378</v>
      </c>
      <c r="C33" s="1722" t="s">
        <v>379</v>
      </c>
      <c r="D33" s="1723"/>
      <c r="E33" s="1724"/>
    </row>
    <row r="34" spans="2:6" ht="24.65" customHeight="1" thickBot="1" x14ac:dyDescent="0.35">
      <c r="B34" s="383" t="s">
        <v>380</v>
      </c>
      <c r="C34" s="1725" t="s">
        <v>827</v>
      </c>
      <c r="D34" s="1726"/>
      <c r="E34" s="1727"/>
    </row>
    <row r="35" spans="2:6" ht="13.5" thickBot="1" x14ac:dyDescent="0.35">
      <c r="B35" s="383" t="s">
        <v>829</v>
      </c>
      <c r="C35" s="1731" t="s">
        <v>830</v>
      </c>
      <c r="D35" s="1726"/>
      <c r="E35" s="1727"/>
    </row>
    <row r="36" spans="2:6" ht="13.5" thickBot="1" x14ac:dyDescent="0.35">
      <c r="B36" s="515" t="s">
        <v>831</v>
      </c>
      <c r="C36" s="1731" t="s">
        <v>826</v>
      </c>
      <c r="D36" s="1726"/>
      <c r="E36" s="1727"/>
      <c r="F36" s="514"/>
    </row>
    <row r="37" spans="2:6" ht="13.5" thickBot="1" x14ac:dyDescent="0.35">
      <c r="B37" s="1720" t="s">
        <v>832</v>
      </c>
      <c r="C37" s="1696" t="s">
        <v>759</v>
      </c>
      <c r="D37" s="1696"/>
      <c r="E37" s="1697"/>
    </row>
    <row r="38" spans="2:6" ht="13.5" thickBot="1" x14ac:dyDescent="0.35">
      <c r="B38" s="1720"/>
      <c r="C38" s="1696" t="s">
        <v>381</v>
      </c>
      <c r="D38" s="1696"/>
      <c r="E38" s="1697"/>
    </row>
    <row r="39" spans="2:6" ht="13.5" thickBot="1" x14ac:dyDescent="0.35">
      <c r="B39" s="383" t="s">
        <v>833</v>
      </c>
      <c r="C39" s="1721" t="s">
        <v>381</v>
      </c>
      <c r="D39" s="1696"/>
      <c r="E39" s="1697"/>
    </row>
    <row r="40" spans="2:6" ht="22.5" thickBot="1" x14ac:dyDescent="0.35">
      <c r="B40" s="384" t="s">
        <v>834</v>
      </c>
      <c r="C40" s="1710" t="s">
        <v>382</v>
      </c>
      <c r="D40" s="1710"/>
      <c r="E40" s="1711"/>
    </row>
    <row r="41" spans="2:6" ht="22.5" thickBot="1" x14ac:dyDescent="0.35">
      <c r="B41" s="382" t="s">
        <v>835</v>
      </c>
      <c r="C41" s="1728" t="s">
        <v>810</v>
      </c>
      <c r="D41" s="1723"/>
      <c r="E41" s="1724"/>
    </row>
    <row r="42" spans="2:6" ht="33" customHeight="1" thickBot="1" x14ac:dyDescent="0.35">
      <c r="B42" s="382" t="s">
        <v>836</v>
      </c>
      <c r="C42" s="1728" t="s">
        <v>383</v>
      </c>
      <c r="D42" s="1729"/>
      <c r="E42" s="1730"/>
    </row>
    <row r="43" spans="2:6" ht="13.5" thickBot="1" x14ac:dyDescent="0.35">
      <c r="B43" s="384" t="s">
        <v>837</v>
      </c>
      <c r="C43" s="1710" t="s">
        <v>384</v>
      </c>
      <c r="D43" s="1710"/>
      <c r="E43" s="1711"/>
    </row>
  </sheetData>
  <sheetProtection algorithmName="SHA-512" hashValue="DhvrQvoDDrgNMZxKwa1pbzg2t+kkjwY3crRchLOkiI2XnpNYaw/oobWurMPhHwglpwBtoyjqmGJjytzfSb3ioA==" saltValue="0OgxoJPjT1OeJD2rwEwo3Q==" spinCount="100000" sheet="1" objects="1" scenarios="1"/>
  <mergeCells count="50">
    <mergeCell ref="C40:E40"/>
    <mergeCell ref="C41:E41"/>
    <mergeCell ref="C42:E42"/>
    <mergeCell ref="C43:E43"/>
    <mergeCell ref="C35:E35"/>
    <mergeCell ref="C36:E36"/>
    <mergeCell ref="B37:B38"/>
    <mergeCell ref="C37:E37"/>
    <mergeCell ref="C38:E38"/>
    <mergeCell ref="C39:E39"/>
    <mergeCell ref="C33:E33"/>
    <mergeCell ref="C34:E34"/>
    <mergeCell ref="B22:B25"/>
    <mergeCell ref="C22:E22"/>
    <mergeCell ref="C25:E25"/>
    <mergeCell ref="B26:B28"/>
    <mergeCell ref="C26:E26"/>
    <mergeCell ref="C27:E27"/>
    <mergeCell ref="C23:E23"/>
    <mergeCell ref="C24:E24"/>
    <mergeCell ref="C29:E29"/>
    <mergeCell ref="B30:B31"/>
    <mergeCell ref="C30:E30"/>
    <mergeCell ref="C31:E31"/>
    <mergeCell ref="C32:E32"/>
    <mergeCell ref="C17:E17"/>
    <mergeCell ref="B18:E18"/>
    <mergeCell ref="B19:B21"/>
    <mergeCell ref="C19:E19"/>
    <mergeCell ref="C20:E20"/>
    <mergeCell ref="C21:E21"/>
    <mergeCell ref="B1:E1"/>
    <mergeCell ref="B2:B3"/>
    <mergeCell ref="C2:E2"/>
    <mergeCell ref="C3:E3"/>
    <mergeCell ref="B4:E4"/>
    <mergeCell ref="B10:B16"/>
    <mergeCell ref="C10:E10"/>
    <mergeCell ref="C11:C16"/>
    <mergeCell ref="D12:E12"/>
    <mergeCell ref="B5:B9"/>
    <mergeCell ref="C5:E5"/>
    <mergeCell ref="C6:E6"/>
    <mergeCell ref="C7:E7"/>
    <mergeCell ref="C8:E8"/>
    <mergeCell ref="C9:E9"/>
    <mergeCell ref="D13:E13"/>
    <mergeCell ref="D14:E14"/>
    <mergeCell ref="D15:E15"/>
    <mergeCell ref="D16:E16"/>
  </mergeCells>
  <phoneticPr fontId="6"/>
  <pageMargins left="0.51181102362204722" right="0.23622047244094491" top="0.51181102362204722" bottom="0.23622047244094491" header="0.31496062992125984" footer="0.31496062992125984"/>
  <pageSetup paperSize="9" scale="90"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A6C5A-56C3-41EF-82FC-DEF2D0260775}">
  <sheetPr>
    <tabColor theme="1" tint="0.249977111117893"/>
  </sheetPr>
  <dimension ref="A1:AO297"/>
  <sheetViews>
    <sheetView zoomScaleNormal="100" workbookViewId="0">
      <selection activeCell="C40" sqref="C40:E40"/>
    </sheetView>
  </sheetViews>
  <sheetFormatPr defaultColWidth="11.83203125" defaultRowHeight="16" x14ac:dyDescent="0.3"/>
  <cols>
    <col min="1" max="1" width="5.08203125" style="387" bestFit="1" customWidth="1"/>
    <col min="2" max="2" width="53.83203125" style="387" customWidth="1"/>
    <col min="3" max="3" width="33.33203125" style="387" customWidth="1"/>
    <col min="4" max="4" width="40.83203125" style="387" customWidth="1"/>
    <col min="5" max="5" width="52.08203125" style="387" customWidth="1"/>
    <col min="6" max="6" width="36.33203125" style="387" customWidth="1"/>
    <col min="7" max="16384" width="11.83203125" style="387"/>
  </cols>
  <sheetData>
    <row r="1" spans="1:6" ht="27.25" customHeight="1" x14ac:dyDescent="0.3">
      <c r="A1" s="385" t="s">
        <v>385</v>
      </c>
      <c r="B1" s="386" t="s">
        <v>386</v>
      </c>
      <c r="C1" s="386" t="s">
        <v>729</v>
      </c>
      <c r="D1" s="386" t="s">
        <v>824</v>
      </c>
      <c r="F1" s="388" t="s">
        <v>387</v>
      </c>
    </row>
    <row r="2" spans="1:6" x14ac:dyDescent="0.3">
      <c r="A2" s="389">
        <f>IF(B2&lt;&gt;"",COUNT(A$1:A1)+1,"")</f>
        <v>1</v>
      </c>
      <c r="B2" s="390" t="s">
        <v>388</v>
      </c>
      <c r="C2" s="391" t="s">
        <v>730</v>
      </c>
      <c r="D2" s="392" t="s">
        <v>389</v>
      </c>
      <c r="E2" s="387" t="s">
        <v>390</v>
      </c>
      <c r="F2" s="393"/>
    </row>
    <row r="3" spans="1:6" x14ac:dyDescent="0.3">
      <c r="A3" s="389">
        <f>IF(B3&lt;&gt;"",COUNT(A$1:A2)+1,"")</f>
        <v>2</v>
      </c>
      <c r="B3" s="390" t="s">
        <v>391</v>
      </c>
      <c r="C3" s="394" t="str">
        <f>IF(事業年度=0,"",事業年度)</f>
        <v>令和8年度</v>
      </c>
      <c r="D3" s="390" t="s">
        <v>391</v>
      </c>
      <c r="E3" s="387" t="s">
        <v>390</v>
      </c>
      <c r="F3" s="393"/>
    </row>
    <row r="4" spans="1:6" x14ac:dyDescent="0.3">
      <c r="A4" s="389">
        <f>IF(B4&lt;&gt;"",COUNT(A$1:A3)+1,"")</f>
        <v>3</v>
      </c>
      <c r="B4" s="390" t="s">
        <v>392</v>
      </c>
      <c r="C4" s="394" t="str">
        <f>IF(提出様式=0,"",提出様式)</f>
        <v/>
      </c>
      <c r="D4" s="390" t="s">
        <v>10</v>
      </c>
      <c r="E4" s="387" t="s">
        <v>390</v>
      </c>
      <c r="F4" s="393"/>
    </row>
    <row r="5" spans="1:6" x14ac:dyDescent="0.3">
      <c r="A5" s="389">
        <f>IF(B5&lt;&gt;"",COUNT(A$1:A4)+1,"")</f>
        <v>4</v>
      </c>
      <c r="B5" s="390" t="str">
        <f>IF(D5&lt;&gt;"",D5,"")</f>
        <v>申請</v>
      </c>
      <c r="C5" s="394" t="str">
        <f>IF(C$4="応募様式１","○","")</f>
        <v/>
      </c>
      <c r="D5" s="390" t="s">
        <v>393</v>
      </c>
      <c r="F5" s="393"/>
    </row>
    <row r="6" spans="1:6" x14ac:dyDescent="0.3">
      <c r="A6" s="389">
        <f>IF(B6&lt;&gt;"",COUNT(A$1:A5)+1,"")</f>
        <v>5</v>
      </c>
      <c r="B6" s="390" t="str">
        <f t="shared" ref="B6:B66" si="0">IF(D6&lt;&gt;"",D6,"")</f>
        <v>計変</v>
      </c>
      <c r="C6" s="394" t="str">
        <f>IF(OR(C$4="計画変更様式"),"○","")</f>
        <v/>
      </c>
      <c r="D6" s="390" t="s">
        <v>394</v>
      </c>
      <c r="F6" s="393"/>
    </row>
    <row r="7" spans="1:6" hidden="1" x14ac:dyDescent="0.3">
      <c r="A7" s="389">
        <f>IF(B7&lt;&gt;"",COUNT(A$1:A6)+1,"")</f>
        <v>6</v>
      </c>
      <c r="B7" s="390" t="str">
        <f t="shared" si="0"/>
        <v>実績</v>
      </c>
      <c r="C7" s="394" t="str">
        <f>IF(OR(C$4="計画変更様式と応募様式１2",C$4="応募様式１2"),"○","")</f>
        <v/>
      </c>
      <c r="D7" s="390" t="s">
        <v>395</v>
      </c>
      <c r="F7" s="393"/>
    </row>
    <row r="8" spans="1:6" x14ac:dyDescent="0.3">
      <c r="A8" s="395" t="str">
        <f>IF(B8&lt;&gt;"",COUNT(A$1:A7)+1,"")</f>
        <v/>
      </c>
      <c r="B8" s="396" t="str">
        <f t="shared" si="0"/>
        <v/>
      </c>
      <c r="C8" s="397"/>
      <c r="D8" s="396"/>
      <c r="F8" s="393"/>
    </row>
    <row r="9" spans="1:6" x14ac:dyDescent="0.3">
      <c r="A9" s="389">
        <f>IF(B9&lt;&gt;"",COUNT(A$1:A8)+1,"")</f>
        <v>7</v>
      </c>
      <c r="B9" s="390" t="str">
        <f t="shared" si="0"/>
        <v>提出日</v>
      </c>
      <c r="C9" s="394" t="str">
        <f>IF(C4="","",IF(ISERROR(VLOOKUP(C4,入力シート!D12:S14,10,FALSE)),TEXT(入力シート!M14,"ggge年m月d日"),TEXT(VLOOKUP(C4,入力シート!D12:S14,10,FALSE),"ggge年m月d日")))</f>
        <v/>
      </c>
      <c r="D9" s="390" t="s">
        <v>396</v>
      </c>
      <c r="E9" s="387" t="s">
        <v>390</v>
      </c>
      <c r="F9" s="393"/>
    </row>
    <row r="10" spans="1:6" x14ac:dyDescent="0.3">
      <c r="A10" s="389">
        <f>IF(B10&lt;&gt;"",COUNT(A$1:A9)+1,"")</f>
        <v>8</v>
      </c>
      <c r="B10" s="390" t="str">
        <f t="shared" si="0"/>
        <v>申請者　法人番号（13桁）</v>
      </c>
      <c r="C10" s="394" t="str">
        <f>IF(入力シート!M25="","",入力シート!M25)</f>
        <v/>
      </c>
      <c r="D10" s="390" t="s">
        <v>397</v>
      </c>
      <c r="E10" s="387" t="s">
        <v>390</v>
      </c>
      <c r="F10" s="393" t="s">
        <v>398</v>
      </c>
    </row>
    <row r="11" spans="1:6" x14ac:dyDescent="0.3">
      <c r="A11" s="389">
        <f>IF(B11&lt;&gt;"",COUNT(A$1:A10)+1,"")</f>
        <v>9</v>
      </c>
      <c r="B11" s="390" t="str">
        <f t="shared" si="0"/>
        <v>申請者　法人名</v>
      </c>
      <c r="C11" s="394" t="str">
        <f>IF(入力シート!M26="","",入力シート!M26)</f>
        <v/>
      </c>
      <c r="D11" s="390" t="s">
        <v>399</v>
      </c>
      <c r="E11" s="387" t="s">
        <v>390</v>
      </c>
      <c r="F11" s="393" t="s">
        <v>400</v>
      </c>
    </row>
    <row r="12" spans="1:6" x14ac:dyDescent="0.3">
      <c r="A12" s="398">
        <f>IF(B12&lt;&gt;"",COUNT(A$1:A11)+1,"")</f>
        <v>10</v>
      </c>
      <c r="B12" s="390" t="str">
        <f t="shared" si="0"/>
        <v>申請者　法人名カナ</v>
      </c>
      <c r="C12" s="394" t="str">
        <f>IF(入力シート!M27="","",入力シート!M27)</f>
        <v/>
      </c>
      <c r="D12" s="390" t="s">
        <v>401</v>
      </c>
      <c r="E12" s="387" t="s">
        <v>390</v>
      </c>
      <c r="F12" s="393" t="s">
        <v>402</v>
      </c>
    </row>
    <row r="13" spans="1:6" x14ac:dyDescent="0.3">
      <c r="A13" s="398">
        <f>IF(B13&lt;&gt;"",COUNT(A$1:A12)+1,"")</f>
        <v>11</v>
      </c>
      <c r="B13" s="390" t="str">
        <f t="shared" si="0"/>
        <v>申請者　役職</v>
      </c>
      <c r="C13" s="394" t="str">
        <f>IF(入力シート!M28="","",入力シート!M28)</f>
        <v/>
      </c>
      <c r="D13" s="399" t="s">
        <v>403</v>
      </c>
      <c r="E13" s="387" t="s">
        <v>390</v>
      </c>
      <c r="F13" s="393" t="s">
        <v>404</v>
      </c>
    </row>
    <row r="14" spans="1:6" x14ac:dyDescent="0.3">
      <c r="A14" s="398">
        <f>IF(B14&lt;&gt;"",COUNT(A$1:A13)+1,"")</f>
        <v>12</v>
      </c>
      <c r="B14" s="390" t="str">
        <f t="shared" si="0"/>
        <v>申請者　氏名</v>
      </c>
      <c r="C14" s="394" t="str">
        <f>IF(入力シート!M29="","",入力シート!M29)</f>
        <v/>
      </c>
      <c r="D14" s="399" t="s">
        <v>405</v>
      </c>
      <c r="E14" s="387" t="s">
        <v>390</v>
      </c>
      <c r="F14" s="393" t="s">
        <v>406</v>
      </c>
    </row>
    <row r="15" spans="1:6" x14ac:dyDescent="0.3">
      <c r="A15" s="398">
        <f>IF(B15&lt;&gt;"",COUNT(A$1:A14)+1,"")</f>
        <v>13</v>
      </c>
      <c r="B15" s="390" t="str">
        <f t="shared" si="0"/>
        <v>申請者　〒番号</v>
      </c>
      <c r="C15" s="394" t="str">
        <f>IF(入力シート!M30="","",入力シート!M30)</f>
        <v/>
      </c>
      <c r="D15" s="399" t="s">
        <v>407</v>
      </c>
      <c r="E15" s="387" t="s">
        <v>390</v>
      </c>
      <c r="F15" s="393" t="s">
        <v>408</v>
      </c>
    </row>
    <row r="16" spans="1:6" x14ac:dyDescent="0.3">
      <c r="A16" s="398">
        <f>IF(B16&lt;&gt;"",COUNT(A$1:A15)+1,"")</f>
        <v>14</v>
      </c>
      <c r="B16" s="390" t="str">
        <f t="shared" si="0"/>
        <v>申請者　住所（都道府県）</v>
      </c>
      <c r="C16" s="394" t="str">
        <f>IF(入力シート!M31="","",入力シート!M31)</f>
        <v/>
      </c>
      <c r="D16" s="399" t="s">
        <v>409</v>
      </c>
      <c r="E16" s="387" t="s">
        <v>390</v>
      </c>
      <c r="F16" s="393" t="s">
        <v>410</v>
      </c>
    </row>
    <row r="17" spans="1:6" x14ac:dyDescent="0.3">
      <c r="A17" s="398">
        <f>IF(B17&lt;&gt;"",COUNT(A$1:A16)+1,"")</f>
        <v>15</v>
      </c>
      <c r="B17" s="390" t="str">
        <f t="shared" si="0"/>
        <v>申請者　住所（市区町村以下）</v>
      </c>
      <c r="C17" s="400" t="str">
        <f>IF(入力シート!M32="","",入力シート!M32)</f>
        <v/>
      </c>
      <c r="D17" s="401" t="s">
        <v>411</v>
      </c>
      <c r="E17" s="402" t="s">
        <v>412</v>
      </c>
      <c r="F17" s="393" t="s">
        <v>413</v>
      </c>
    </row>
    <row r="18" spans="1:6" x14ac:dyDescent="0.3">
      <c r="A18" s="398">
        <f>IF(B18&lt;&gt;"",COUNT(A$1:A17)+1,"")</f>
        <v>16</v>
      </c>
      <c r="B18" s="390" t="str">
        <f t="shared" si="0"/>
        <v>申請者　実務担当者所属部署</v>
      </c>
      <c r="C18" s="394" t="str">
        <f>IF(入力シート!M33="","",入力シート!M33)</f>
        <v/>
      </c>
      <c r="D18" s="399" t="s">
        <v>414</v>
      </c>
      <c r="E18" s="387" t="s">
        <v>390</v>
      </c>
      <c r="F18" s="393" t="s">
        <v>415</v>
      </c>
    </row>
    <row r="19" spans="1:6" x14ac:dyDescent="0.3">
      <c r="A19" s="398">
        <f>IF(B19&lt;&gt;"",COUNT(A$1:A18)+1,"")</f>
        <v>17</v>
      </c>
      <c r="B19" s="390" t="str">
        <f t="shared" si="0"/>
        <v>申請者　実務担当者役職</v>
      </c>
      <c r="C19" s="394" t="str">
        <f>IF(入力シート!M34="","",入力シート!M34)</f>
        <v/>
      </c>
      <c r="D19" s="399" t="s">
        <v>416</v>
      </c>
      <c r="E19" s="387" t="s">
        <v>390</v>
      </c>
      <c r="F19" s="393" t="s">
        <v>417</v>
      </c>
    </row>
    <row r="20" spans="1:6" x14ac:dyDescent="0.3">
      <c r="A20" s="398">
        <f>IF(B20&lt;&gt;"",COUNT(A$1:A19)+1,"")</f>
        <v>18</v>
      </c>
      <c r="B20" s="390" t="str">
        <f t="shared" si="0"/>
        <v>申請者　実務担当者氏名</v>
      </c>
      <c r="C20" s="394" t="str">
        <f>IF(入力シート!M35="","",入力シート!M35)</f>
        <v/>
      </c>
      <c r="D20" s="399" t="s">
        <v>418</v>
      </c>
      <c r="E20" s="387" t="s">
        <v>390</v>
      </c>
      <c r="F20" s="393" t="s">
        <v>419</v>
      </c>
    </row>
    <row r="21" spans="1:6" x14ac:dyDescent="0.3">
      <c r="A21" s="398">
        <f>IF(B21&lt;&gt;"",COUNT(A$1:A20)+1,"")</f>
        <v>19</v>
      </c>
      <c r="B21" s="390" t="str">
        <f t="shared" si="0"/>
        <v>申請者　実務担当者氏名カナ</v>
      </c>
      <c r="C21" s="394" t="str">
        <f>IF(入力シート!M36="","",入力シート!M36)</f>
        <v/>
      </c>
      <c r="D21" s="390" t="s">
        <v>420</v>
      </c>
      <c r="E21" s="387" t="s">
        <v>390</v>
      </c>
      <c r="F21" s="393" t="s">
        <v>421</v>
      </c>
    </row>
    <row r="22" spans="1:6" x14ac:dyDescent="0.3">
      <c r="A22" s="398">
        <f>IF(B22&lt;&gt;"",COUNT(A$1:A21)+1,"")</f>
        <v>20</v>
      </c>
      <c r="B22" s="390" t="str">
        <f t="shared" si="0"/>
        <v>申請者　実務担当者メールアドレス</v>
      </c>
      <c r="C22" s="394" t="str">
        <f>IF(入力シート!M37="","",入力シート!M37)</f>
        <v/>
      </c>
      <c r="D22" s="390" t="s">
        <v>422</v>
      </c>
      <c r="E22" s="387" t="s">
        <v>390</v>
      </c>
      <c r="F22" s="393" t="s">
        <v>423</v>
      </c>
    </row>
    <row r="23" spans="1:6" x14ac:dyDescent="0.3">
      <c r="A23" s="398">
        <f>IF(B23&lt;&gt;"",COUNT(A$1:A22)+1,"")</f>
        <v>21</v>
      </c>
      <c r="B23" s="390" t="str">
        <f t="shared" si="0"/>
        <v>申請者　実務担当者電話番号</v>
      </c>
      <c r="C23" s="394" t="str">
        <f>IF(入力シート!M38="","",入力シート!M38)</f>
        <v/>
      </c>
      <c r="D23" s="390" t="s">
        <v>424</v>
      </c>
      <c r="E23" s="387" t="s">
        <v>390</v>
      </c>
      <c r="F23" s="393" t="s">
        <v>425</v>
      </c>
    </row>
    <row r="24" spans="1:6" x14ac:dyDescent="0.3">
      <c r="A24" s="398">
        <f>IF(B24&lt;&gt;"",COUNT(A$1:A23)+1,"")</f>
        <v>22</v>
      </c>
      <c r="B24" s="390" t="str">
        <f t="shared" si="0"/>
        <v>申請者　実務担当者FAX番号</v>
      </c>
      <c r="C24" s="394" t="str">
        <f>IF(入力シート!M39="","",入力シート!M39)</f>
        <v/>
      </c>
      <c r="D24" s="390" t="s">
        <v>426</v>
      </c>
      <c r="E24" s="387" t="s">
        <v>390</v>
      </c>
      <c r="F24" s="393" t="s">
        <v>427</v>
      </c>
    </row>
    <row r="25" spans="1:6" x14ac:dyDescent="0.3">
      <c r="A25" s="398">
        <f>IF(B25&lt;&gt;"",COUNT(A$1:A24)+1,"")</f>
        <v>23</v>
      </c>
      <c r="B25" s="390" t="str">
        <f t="shared" si="0"/>
        <v>申請者　販売事業者登録番号</v>
      </c>
      <c r="C25" s="403" t="str">
        <f>IF(入力シート!M40="","",入力シート!M40)</f>
        <v/>
      </c>
      <c r="D25" s="390" t="s">
        <v>428</v>
      </c>
      <c r="E25" s="387" t="s">
        <v>390</v>
      </c>
      <c r="F25" s="393" t="s">
        <v>429</v>
      </c>
    </row>
    <row r="26" spans="1:6" x14ac:dyDescent="0.3">
      <c r="A26" s="398">
        <f>IF(B26&lt;&gt;"",COUNT(A$1:A25)+1,"")</f>
        <v>24</v>
      </c>
      <c r="B26" s="390" t="str">
        <f t="shared" si="0"/>
        <v>共同申請</v>
      </c>
      <c r="C26" s="394" t="str">
        <f>IF(入力シート!M46="","",入力シート!M46)</f>
        <v/>
      </c>
      <c r="D26" s="390" t="s">
        <v>430</v>
      </c>
      <c r="E26" s="387" t="s">
        <v>390</v>
      </c>
      <c r="F26" s="393"/>
    </row>
    <row r="27" spans="1:6" x14ac:dyDescent="0.3">
      <c r="A27" s="398">
        <f>IF(B27&lt;&gt;"",COUNT(A$1:A26)+1,"")</f>
        <v>25</v>
      </c>
      <c r="B27" s="390" t="str">
        <f t="shared" si="0"/>
        <v>共同申請者　法人番号（13桁）</v>
      </c>
      <c r="C27" s="394" t="str">
        <f>IF(入力シート!M47="","",入力シート!M47)</f>
        <v/>
      </c>
      <c r="D27" s="390" t="s">
        <v>431</v>
      </c>
      <c r="E27" s="387" t="s">
        <v>390</v>
      </c>
      <c r="F27" s="393"/>
    </row>
    <row r="28" spans="1:6" x14ac:dyDescent="0.3">
      <c r="A28" s="398">
        <f>IF(B28&lt;&gt;"",COUNT(A$1:A27)+1,"")</f>
        <v>26</v>
      </c>
      <c r="B28" s="390" t="str">
        <f t="shared" si="0"/>
        <v>共同申請者　法人名</v>
      </c>
      <c r="C28" s="394" t="str">
        <f>IF(入力シート!M48="","",入力シート!M48)</f>
        <v/>
      </c>
      <c r="D28" s="390" t="s">
        <v>432</v>
      </c>
      <c r="E28" s="387" t="s">
        <v>390</v>
      </c>
      <c r="F28" s="393"/>
    </row>
    <row r="29" spans="1:6" x14ac:dyDescent="0.3">
      <c r="A29" s="398">
        <f>IF(B29&lt;&gt;"",COUNT(A$1:A28)+1,"")</f>
        <v>27</v>
      </c>
      <c r="B29" s="390" t="str">
        <f t="shared" si="0"/>
        <v>共同申請者　法人名カナ</v>
      </c>
      <c r="C29" s="394" t="str">
        <f>IF(入力シート!M49="","",入力シート!M49)</f>
        <v/>
      </c>
      <c r="D29" s="390" t="s">
        <v>433</v>
      </c>
      <c r="E29" s="387" t="s">
        <v>390</v>
      </c>
      <c r="F29" s="393"/>
    </row>
    <row r="30" spans="1:6" x14ac:dyDescent="0.3">
      <c r="A30" s="398">
        <f>IF(B30&lt;&gt;"",COUNT(A$1:A29)+1,"")</f>
        <v>28</v>
      </c>
      <c r="B30" s="390" t="str">
        <f t="shared" si="0"/>
        <v>共同申請者　役職</v>
      </c>
      <c r="C30" s="394" t="str">
        <f>IF(入力シート!M50="","",入力シート!M50)</f>
        <v/>
      </c>
      <c r="D30" s="390" t="s">
        <v>434</v>
      </c>
      <c r="E30" s="387" t="s">
        <v>390</v>
      </c>
      <c r="F30" s="393"/>
    </row>
    <row r="31" spans="1:6" x14ac:dyDescent="0.3">
      <c r="A31" s="398">
        <f>IF(B31&lt;&gt;"",COUNT(A$1:A30)+1,"")</f>
        <v>29</v>
      </c>
      <c r="B31" s="390" t="str">
        <f t="shared" si="0"/>
        <v>共同申請者　氏名</v>
      </c>
      <c r="C31" s="394" t="str">
        <f>IF(入力シート!M51="","",入力シート!M51)</f>
        <v/>
      </c>
      <c r="D31" s="390" t="s">
        <v>435</v>
      </c>
      <c r="E31" s="387" t="s">
        <v>390</v>
      </c>
      <c r="F31" s="393"/>
    </row>
    <row r="32" spans="1:6" x14ac:dyDescent="0.3">
      <c r="A32" s="398">
        <f>IF(B32&lt;&gt;"",COUNT(A$1:A31)+1,"")</f>
        <v>30</v>
      </c>
      <c r="B32" s="390" t="str">
        <f t="shared" si="0"/>
        <v>共同申請者　〒番号</v>
      </c>
      <c r="C32" s="394" t="str">
        <f>IF(入力シート!M52="","",入力シート!M52)</f>
        <v/>
      </c>
      <c r="D32" s="390" t="s">
        <v>436</v>
      </c>
      <c r="E32" s="387" t="s">
        <v>390</v>
      </c>
      <c r="F32" s="393"/>
    </row>
    <row r="33" spans="1:6" x14ac:dyDescent="0.3">
      <c r="A33" s="398">
        <f>IF(B33&lt;&gt;"",COUNT(A$1:A32)+1,"")</f>
        <v>31</v>
      </c>
      <c r="B33" s="390" t="str">
        <f t="shared" si="0"/>
        <v>共同申請者　住所（都道府県）</v>
      </c>
      <c r="C33" s="394" t="str">
        <f>IF(入力シート!M53="","",入力シート!M53)</f>
        <v/>
      </c>
      <c r="D33" s="390" t="s">
        <v>437</v>
      </c>
      <c r="E33" s="387" t="s">
        <v>390</v>
      </c>
      <c r="F33" s="393"/>
    </row>
    <row r="34" spans="1:6" x14ac:dyDescent="0.3">
      <c r="A34" s="398">
        <f>IF(B34&lt;&gt;"",COUNT(A$1:A33)+1,"")</f>
        <v>32</v>
      </c>
      <c r="B34" s="390" t="str">
        <f t="shared" si="0"/>
        <v>共同申請者　住所（市区町村以下）</v>
      </c>
      <c r="C34" s="400" t="str">
        <f>IF(入力シート!M54="","",入力シート!M54)</f>
        <v/>
      </c>
      <c r="D34" s="401" t="s">
        <v>438</v>
      </c>
      <c r="E34" s="402" t="s">
        <v>439</v>
      </c>
      <c r="F34" s="393"/>
    </row>
    <row r="35" spans="1:6" x14ac:dyDescent="0.3">
      <c r="A35" s="398">
        <f>IF(B35&lt;&gt;"",COUNT(A$1:A34)+1,"")</f>
        <v>33</v>
      </c>
      <c r="B35" s="390" t="str">
        <f t="shared" si="0"/>
        <v>共同申請者　実務担当者所属部署</v>
      </c>
      <c r="C35" s="394" t="str">
        <f>IF(入力シート!M55="","",入力シート!M55)</f>
        <v/>
      </c>
      <c r="D35" s="390" t="s">
        <v>440</v>
      </c>
      <c r="E35" s="387" t="s">
        <v>390</v>
      </c>
      <c r="F35" s="393"/>
    </row>
    <row r="36" spans="1:6" x14ac:dyDescent="0.3">
      <c r="A36" s="398">
        <f>IF(B36&lt;&gt;"",COUNT(A$1:A35)+1,"")</f>
        <v>34</v>
      </c>
      <c r="B36" s="390" t="str">
        <f t="shared" si="0"/>
        <v>共同申請者　実務担当者役職</v>
      </c>
      <c r="C36" s="394" t="str">
        <f>IF(入力シート!M56="","",入力シート!M56)</f>
        <v/>
      </c>
      <c r="D36" s="390" t="s">
        <v>441</v>
      </c>
      <c r="E36" s="387" t="s">
        <v>390</v>
      </c>
      <c r="F36" s="393"/>
    </row>
    <row r="37" spans="1:6" x14ac:dyDescent="0.3">
      <c r="A37" s="398">
        <f>IF(B37&lt;&gt;"",COUNT(A$1:A36)+1,"")</f>
        <v>35</v>
      </c>
      <c r="B37" s="390" t="str">
        <f t="shared" si="0"/>
        <v>共同申請者　実務担当者氏名</v>
      </c>
      <c r="C37" s="394" t="str">
        <f>IF(入力シート!M57="","",入力シート!M57)</f>
        <v/>
      </c>
      <c r="D37" s="390" t="s">
        <v>442</v>
      </c>
      <c r="E37" s="387" t="s">
        <v>390</v>
      </c>
      <c r="F37" s="393"/>
    </row>
    <row r="38" spans="1:6" x14ac:dyDescent="0.3">
      <c r="A38" s="398">
        <f>IF(B38&lt;&gt;"",COUNT(A$1:A37)+1,"")</f>
        <v>36</v>
      </c>
      <c r="B38" s="390" t="str">
        <f t="shared" si="0"/>
        <v>共同申請者　実務担当者氏名カナ</v>
      </c>
      <c r="C38" s="394" t="str">
        <f>IF(入力シート!M58="","",入力シート!M58)</f>
        <v/>
      </c>
      <c r="D38" s="390" t="s">
        <v>443</v>
      </c>
      <c r="E38" s="387" t="s">
        <v>390</v>
      </c>
      <c r="F38" s="393"/>
    </row>
    <row r="39" spans="1:6" x14ac:dyDescent="0.3">
      <c r="A39" s="398">
        <f>IF(B39&lt;&gt;"",COUNT(A$1:A38)+1,"")</f>
        <v>37</v>
      </c>
      <c r="B39" s="390" t="str">
        <f t="shared" si="0"/>
        <v>共同申請者　実務担当者メールアドレス</v>
      </c>
      <c r="C39" s="394" t="str">
        <f>IF(入力シート!M59="","",入力シート!M59)</f>
        <v/>
      </c>
      <c r="D39" s="390" t="s">
        <v>444</v>
      </c>
      <c r="E39" s="387" t="s">
        <v>390</v>
      </c>
      <c r="F39" s="393"/>
    </row>
    <row r="40" spans="1:6" x14ac:dyDescent="0.3">
      <c r="A40" s="398">
        <f>IF(B40&lt;&gt;"",COUNT(A$1:A39)+1,"")</f>
        <v>38</v>
      </c>
      <c r="B40" s="390" t="str">
        <f t="shared" si="0"/>
        <v>共同申請者　実務担当者電話番号</v>
      </c>
      <c r="C40" s="394" t="str">
        <f>IF(入力シート!M60="","",入力シート!M60)</f>
        <v/>
      </c>
      <c r="D40" s="390" t="s">
        <v>445</v>
      </c>
      <c r="E40" s="387" t="s">
        <v>390</v>
      </c>
      <c r="F40" s="393"/>
    </row>
    <row r="41" spans="1:6" x14ac:dyDescent="0.3">
      <c r="A41" s="398">
        <f>IF(B41&lt;&gt;"",COUNT(A$1:A40)+1,"")</f>
        <v>39</v>
      </c>
      <c r="B41" s="390" t="str">
        <f t="shared" si="0"/>
        <v>共同申請者　実務担当者FAX番号</v>
      </c>
      <c r="C41" s="394" t="str">
        <f>IF(入力シート!M61="","",入力シート!M61)</f>
        <v/>
      </c>
      <c r="D41" s="390" t="s">
        <v>446</v>
      </c>
      <c r="E41" s="387" t="s">
        <v>390</v>
      </c>
      <c r="F41" s="393"/>
    </row>
    <row r="42" spans="1:6" x14ac:dyDescent="0.3">
      <c r="A42" s="398">
        <f>IF(B42&lt;&gt;"",COUNT(A$1:A41)+1,"")</f>
        <v>40</v>
      </c>
      <c r="B42" s="390" t="str">
        <f t="shared" si="0"/>
        <v>共同申請者　販売事業者登録番号</v>
      </c>
      <c r="C42" s="403" t="str">
        <f>IF(入力シート!M62="","",入力シート!M62)</f>
        <v/>
      </c>
      <c r="D42" s="390" t="s">
        <v>447</v>
      </c>
      <c r="E42" s="387" t="s">
        <v>390</v>
      </c>
      <c r="F42" s="393"/>
    </row>
    <row r="43" spans="1:6" x14ac:dyDescent="0.3">
      <c r="A43" s="398">
        <f>IF(B43&lt;&gt;"",COUNT(A$1:A42)+1,"")</f>
        <v>41</v>
      </c>
      <c r="B43" s="390" t="str">
        <f t="shared" si="0"/>
        <v>製造機器メーカー　法人名</v>
      </c>
      <c r="C43" s="394" t="str">
        <f>IF(入力シート!M69="","",入力シート!M69)</f>
        <v/>
      </c>
      <c r="D43" s="390" t="s">
        <v>774</v>
      </c>
      <c r="E43" s="387" t="s">
        <v>390</v>
      </c>
      <c r="F43" s="393"/>
    </row>
    <row r="44" spans="1:6" x14ac:dyDescent="0.3">
      <c r="A44" s="398">
        <f>IF(B44&lt;&gt;"",COUNT(A$1:A43)+1,"")</f>
        <v>42</v>
      </c>
      <c r="B44" s="390" t="str">
        <f t="shared" si="0"/>
        <v>製造機器メーカー　担当者所属部署</v>
      </c>
      <c r="C44" s="394" t="str">
        <f>IF(入力シート!M70="","",入力シート!M70)</f>
        <v/>
      </c>
      <c r="D44" s="390" t="s">
        <v>775</v>
      </c>
      <c r="E44" s="387" t="s">
        <v>390</v>
      </c>
      <c r="F44" s="393"/>
    </row>
    <row r="45" spans="1:6" x14ac:dyDescent="0.3">
      <c r="A45" s="398">
        <f>IF(B45&lt;&gt;"",COUNT(A$1:A44)+1,"")</f>
        <v>43</v>
      </c>
      <c r="B45" s="390" t="str">
        <f t="shared" si="0"/>
        <v>製造機器メーカー　担当者役職</v>
      </c>
      <c r="C45" s="394" t="str">
        <f>IF(入力シート!M71="","",入力シート!M71)</f>
        <v/>
      </c>
      <c r="D45" s="390" t="s">
        <v>776</v>
      </c>
      <c r="E45" s="387" t="s">
        <v>390</v>
      </c>
      <c r="F45" s="393"/>
    </row>
    <row r="46" spans="1:6" x14ac:dyDescent="0.3">
      <c r="A46" s="398">
        <f>IF(B46&lt;&gt;"",COUNT(A$1:A45)+1,"")</f>
        <v>44</v>
      </c>
      <c r="B46" s="390" t="str">
        <f t="shared" si="0"/>
        <v>製造機器メーカー　担当者氏名</v>
      </c>
      <c r="C46" s="394" t="str">
        <f>IF(入力シート!M72="","",入力シート!M72)</f>
        <v/>
      </c>
      <c r="D46" s="390" t="s">
        <v>777</v>
      </c>
      <c r="E46" s="387" t="s">
        <v>390</v>
      </c>
      <c r="F46" s="393"/>
    </row>
    <row r="47" spans="1:6" x14ac:dyDescent="0.3">
      <c r="A47" s="398">
        <f>IF(B47&lt;&gt;"",COUNT(A$1:A46)+1,"")</f>
        <v>45</v>
      </c>
      <c r="B47" s="390" t="str">
        <f t="shared" si="0"/>
        <v>製造機器メーカー　担当者氏名カナ</v>
      </c>
      <c r="C47" s="394" t="str">
        <f>IF(入力シート!M73="","",入力シート!M73)</f>
        <v/>
      </c>
      <c r="D47" s="390" t="s">
        <v>778</v>
      </c>
      <c r="E47" s="387" t="s">
        <v>390</v>
      </c>
      <c r="F47" s="393"/>
    </row>
    <row r="48" spans="1:6" x14ac:dyDescent="0.3">
      <c r="A48" s="398">
        <f>IF(B48&lt;&gt;"",COUNT(A$1:A47)+1,"")</f>
        <v>46</v>
      </c>
      <c r="B48" s="390" t="str">
        <f t="shared" si="0"/>
        <v>製造機器メーカー　〒番号</v>
      </c>
      <c r="C48" s="394" t="str">
        <f>IF(入力シート!M74="","",入力シート!M74)</f>
        <v/>
      </c>
      <c r="D48" s="390" t="s">
        <v>779</v>
      </c>
      <c r="E48" s="387" t="s">
        <v>390</v>
      </c>
      <c r="F48" s="393"/>
    </row>
    <row r="49" spans="1:41" x14ac:dyDescent="0.3">
      <c r="A49" s="398">
        <f>IF(B49&lt;&gt;"",COUNT(A$1:A48)+1,"")</f>
        <v>47</v>
      </c>
      <c r="B49" s="390" t="str">
        <f t="shared" si="0"/>
        <v>製造機器メーカー　住所</v>
      </c>
      <c r="C49" s="394" t="str">
        <f>IF(入力シート!M75="","",入力シート!M75)</f>
        <v/>
      </c>
      <c r="D49" s="390" t="s">
        <v>780</v>
      </c>
      <c r="E49" s="387" t="s">
        <v>390</v>
      </c>
      <c r="F49" s="393"/>
    </row>
    <row r="50" spans="1:41" x14ac:dyDescent="0.3">
      <c r="A50" s="398">
        <f>IF(B50&lt;&gt;"",COUNT(A$1:A49)+1,"")</f>
        <v>48</v>
      </c>
      <c r="B50" s="390" t="str">
        <f t="shared" si="0"/>
        <v>製造機器メーカー　担当者メールアドレス</v>
      </c>
      <c r="C50" s="394" t="str">
        <f>IF(入力シート!M76="","",入力シート!M76)</f>
        <v/>
      </c>
      <c r="D50" s="390" t="s">
        <v>781</v>
      </c>
      <c r="E50" s="387" t="s">
        <v>390</v>
      </c>
      <c r="F50" s="393"/>
    </row>
    <row r="51" spans="1:41" x14ac:dyDescent="0.3">
      <c r="A51" s="398">
        <f>IF(B51&lt;&gt;"",COUNT(A$1:A50)+1,"")</f>
        <v>49</v>
      </c>
      <c r="B51" s="390" t="str">
        <f t="shared" si="0"/>
        <v>製造機器メーカー　担当者電話番号</v>
      </c>
      <c r="C51" s="394" t="str">
        <f>IF(入力シート!M77="","",入力シート!M77)</f>
        <v/>
      </c>
      <c r="D51" s="390" t="s">
        <v>782</v>
      </c>
      <c r="E51" s="387" t="s">
        <v>390</v>
      </c>
      <c r="F51" s="393"/>
    </row>
    <row r="52" spans="1:41" x14ac:dyDescent="0.3">
      <c r="A52" s="398">
        <f>IF(B52&lt;&gt;"",COUNT(A$1:A51)+1,"")</f>
        <v>50</v>
      </c>
      <c r="B52" s="390" t="str">
        <f t="shared" si="0"/>
        <v>製造機器メーカー　担当者FAX番号</v>
      </c>
      <c r="C52" s="394" t="str">
        <f>IF(入力シート!M78="","",入力シート!M78)</f>
        <v/>
      </c>
      <c r="D52" s="390" t="s">
        <v>783</v>
      </c>
      <c r="E52" s="387" t="s">
        <v>390</v>
      </c>
      <c r="F52" s="393"/>
    </row>
    <row r="53" spans="1:41" x14ac:dyDescent="0.3">
      <c r="A53" s="398">
        <f>IF(B53&lt;&gt;"",COUNT(A$1:A52)+1,"")</f>
        <v>51</v>
      </c>
      <c r="B53" s="390" t="str">
        <f t="shared" si="0"/>
        <v>製造機器メーカー　担当者携帯電話番号</v>
      </c>
      <c r="C53" s="394" t="str">
        <f>IF(入力シート!M79="","",入力シート!M79)</f>
        <v/>
      </c>
      <c r="D53" s="390" t="s">
        <v>784</v>
      </c>
      <c r="E53" s="387" t="s">
        <v>390</v>
      </c>
      <c r="F53" s="393"/>
    </row>
    <row r="54" spans="1:41" x14ac:dyDescent="0.3">
      <c r="A54" s="398">
        <f>IF(B54&lt;&gt;"",COUNT(A$1:A53)+1,"")</f>
        <v>52</v>
      </c>
      <c r="B54" s="390" t="str">
        <f>IF(D54&lt;&gt;"",D54,"")</f>
        <v>事業区分</v>
      </c>
      <c r="C54" s="403" t="str">
        <f>IF(入力シート!M85="","",入力シート!M85)</f>
        <v/>
      </c>
      <c r="D54" s="390" t="s">
        <v>56</v>
      </c>
      <c r="E54" s="387" t="s">
        <v>390</v>
      </c>
      <c r="F54" s="393"/>
    </row>
    <row r="55" spans="1:41" x14ac:dyDescent="0.3">
      <c r="A55" s="398">
        <f>IF(B55&lt;&gt;"",COUNT(A$1:A54)+1,"")</f>
        <v>53</v>
      </c>
      <c r="B55" s="390" t="str">
        <f>IF(D55&lt;&gt;"",D55,"")</f>
        <v>事業区分名称</v>
      </c>
      <c r="C55" s="394" t="str">
        <f>IF(入力シート!T85="","",入力シート!T85)</f>
        <v/>
      </c>
      <c r="D55" s="390" t="s">
        <v>448</v>
      </c>
      <c r="E55" s="387" t="s">
        <v>390</v>
      </c>
      <c r="F55" s="393"/>
    </row>
    <row r="56" spans="1:41" x14ac:dyDescent="0.3">
      <c r="A56" s="398">
        <f>IF(B56&lt;&gt;"",COUNT(A$1:A55)+1,"")</f>
        <v>54</v>
      </c>
      <c r="B56" s="390" t="str">
        <f>IF(D56&lt;&gt;"",D56,"")</f>
        <v>通信機器のメーカー名</v>
      </c>
      <c r="C56" s="394" t="str">
        <f>IF(入力シート!M86="","",入力シート!M86)</f>
        <v/>
      </c>
      <c r="D56" s="390" t="s">
        <v>449</v>
      </c>
      <c r="E56" s="387" t="s">
        <v>390</v>
      </c>
      <c r="F56" s="393"/>
    </row>
    <row r="57" spans="1:41" x14ac:dyDescent="0.3">
      <c r="A57" s="404" t="str">
        <f>IF(B57&lt;&gt;"",COUNT(A$1:A56)+1,"")</f>
        <v/>
      </c>
      <c r="B57" s="396"/>
      <c r="C57" s="397"/>
      <c r="D57" s="396"/>
      <c r="F57" s="405"/>
    </row>
    <row r="58" spans="1:41" x14ac:dyDescent="0.3">
      <c r="A58" s="398">
        <f>IF(B58&lt;&gt;"",COUNT(A$1:A57)+1,"")</f>
        <v>55</v>
      </c>
      <c r="B58" s="390" t="str">
        <f t="shared" ref="B58:B63" si="1">IF(D58&lt;&gt;"",D58,"")</f>
        <v>過去、本予算に係る構造改善事業の補助金を受けたことがありますか？</v>
      </c>
      <c r="C58" s="394" t="str">
        <f>IF(入力シート!P88="","",入力シート!P88)</f>
        <v/>
      </c>
      <c r="D58" s="390" t="s">
        <v>450</v>
      </c>
      <c r="E58" s="387" t="s">
        <v>390</v>
      </c>
      <c r="F58" s="393"/>
    </row>
    <row r="59" spans="1:41" ht="16.5" x14ac:dyDescent="0.3">
      <c r="A59" s="398">
        <f>IF(B59&lt;&gt;"",COUNT(A$1:A58)+1,"")</f>
        <v>56</v>
      </c>
      <c r="B59" s="390" t="str">
        <f t="shared" si="1"/>
        <v>受けたことがある場合は、その交付決定番号を記載</v>
      </c>
      <c r="C59" s="403" t="str">
        <f>IF(AND(C58="はい",入力シート!P89&lt;&gt;""),入力シート!P89,"")</f>
        <v/>
      </c>
      <c r="D59" s="390" t="s">
        <v>791</v>
      </c>
      <c r="E59" s="402" t="s">
        <v>793</v>
      </c>
      <c r="F59" s="393"/>
      <c r="AO59" s="467" t="s">
        <v>451</v>
      </c>
    </row>
    <row r="60" spans="1:41" x14ac:dyDescent="0.3">
      <c r="A60" s="406" t="str">
        <f>IF(B60&lt;&gt;"",COUNT(A$1:A59)+1,"")</f>
        <v/>
      </c>
      <c r="B60" s="407" t="str">
        <f t="shared" si="1"/>
        <v/>
      </c>
      <c r="C60" s="408" t="str">
        <f>IF(入力シート!P91="","",入力シート!P91)</f>
        <v/>
      </c>
      <c r="D60" s="407"/>
      <c r="E60" s="409" t="s">
        <v>452</v>
      </c>
      <c r="F60" s="393"/>
    </row>
    <row r="61" spans="1:41" x14ac:dyDescent="0.3">
      <c r="A61" s="406" t="str">
        <f>IF(B61&lt;&gt;"",COUNT(A$1:A60)+1,"")</f>
        <v/>
      </c>
      <c r="B61" s="407" t="str">
        <f t="shared" si="1"/>
        <v/>
      </c>
      <c r="C61" s="408" t="str">
        <f>IF(AND($C$60="はい",入力シート!P92&lt;&gt;""),入力シート!P92,"")</f>
        <v/>
      </c>
      <c r="D61" s="407"/>
      <c r="E61" s="409" t="s">
        <v>453</v>
      </c>
      <c r="F61" s="393"/>
    </row>
    <row r="62" spans="1:41" x14ac:dyDescent="0.3">
      <c r="A62" s="406" t="str">
        <f>IF(B62&lt;&gt;"",COUNT(A$1:A61)+1,"")</f>
        <v/>
      </c>
      <c r="B62" s="407" t="str">
        <f t="shared" si="1"/>
        <v/>
      </c>
      <c r="C62" s="408" t="str">
        <f>IF(AND($C$60="はい",入力シート!P93&lt;&gt;""),入力シート!P93,"")</f>
        <v/>
      </c>
      <c r="D62" s="407"/>
      <c r="E62" s="409" t="s">
        <v>454</v>
      </c>
      <c r="F62" s="393"/>
    </row>
    <row r="63" spans="1:41" x14ac:dyDescent="0.3">
      <c r="A63" s="406" t="str">
        <f>IF(B63&lt;&gt;"",COUNT(A$1:A62)+1,"")</f>
        <v/>
      </c>
      <c r="B63" s="407" t="str">
        <f t="shared" si="1"/>
        <v/>
      </c>
      <c r="C63" s="408" t="str">
        <f>IF(AND($C$60="はい",入力シート!P94&lt;&gt;""),入力シート!P94,"")</f>
        <v/>
      </c>
      <c r="D63" s="407"/>
      <c r="E63" s="409" t="s">
        <v>455</v>
      </c>
      <c r="F63" s="393"/>
    </row>
    <row r="64" spans="1:41" x14ac:dyDescent="0.3">
      <c r="A64" s="406" t="str">
        <f>IF(B64&lt;&gt;"",COUNT(A$1:A63)+1,"")</f>
        <v/>
      </c>
      <c r="B64" s="407" t="str">
        <f>IF(D64&lt;&gt;"",D64,"")</f>
        <v/>
      </c>
      <c r="C64" s="408" t="str">
        <f>IF(入力シート!P95="","",入力シート!P95)</f>
        <v/>
      </c>
      <c r="D64" s="407"/>
      <c r="E64" s="409" t="s">
        <v>456</v>
      </c>
      <c r="F64" s="393"/>
    </row>
    <row r="65" spans="1:7" x14ac:dyDescent="0.3">
      <c r="A65" s="406" t="str">
        <f>IF(B65&lt;&gt;"",COUNT(A$1:A64)+1,"")</f>
        <v/>
      </c>
      <c r="B65" s="407" t="str">
        <f>IF(D65&lt;&gt;"",D65,"")</f>
        <v/>
      </c>
      <c r="C65" s="408" t="str">
        <f>IF(入力シート!P96="","",入力シート!P96)</f>
        <v/>
      </c>
      <c r="D65" s="407"/>
      <c r="E65" s="409" t="s">
        <v>457</v>
      </c>
      <c r="F65" s="393"/>
    </row>
    <row r="66" spans="1:7" x14ac:dyDescent="0.3">
      <c r="A66" s="404" t="str">
        <f>IF(B66&lt;&gt;"",COUNT(A$1:A59)+1,"")</f>
        <v/>
      </c>
      <c r="B66" s="396" t="str">
        <f t="shared" si="0"/>
        <v/>
      </c>
      <c r="C66" s="397"/>
      <c r="D66" s="396"/>
      <c r="E66" s="387" t="s">
        <v>390</v>
      </c>
      <c r="F66" s="393"/>
    </row>
    <row r="67" spans="1:7" x14ac:dyDescent="0.3">
      <c r="A67" s="398">
        <f>IF(B67&lt;&gt;"",COUNT(A$1:A66)+1,"")</f>
        <v>57</v>
      </c>
      <c r="B67" s="390" t="str">
        <f>IF(OR(提出様式="",提出様式="応募様式１"),IF(D67&lt;&gt;"",D67,""),"")</f>
        <v>顧客件数</v>
      </c>
      <c r="C67" s="400" t="str">
        <f>IF(入力シート!M99&lt;&gt;"",入力シート!M99,"")</f>
        <v/>
      </c>
      <c r="D67" s="390" t="s">
        <v>70</v>
      </c>
      <c r="E67" s="387" t="s">
        <v>390</v>
      </c>
      <c r="F67" s="393"/>
    </row>
    <row r="68" spans="1:7" x14ac:dyDescent="0.3">
      <c r="A68" s="398">
        <f>IF(B68&lt;&gt;"",COUNT(A$1:A67)+1,"")</f>
        <v>58</v>
      </c>
      <c r="B68" s="390" t="str">
        <f>IF(OR(_xlfn.SINGLE(提出様式)="",_xlfn.SINGLE(提出様式)="応募様式１"),IF(D68&lt;&gt;"",D68,""),"")</f>
        <v>導入済の件数（遠隔開閉栓等）</v>
      </c>
      <c r="C68" s="400" t="str">
        <f>IF(AND(事業区分=1,入力シート!M101&lt;&gt;""),入力シート!M101,"")</f>
        <v/>
      </c>
      <c r="D68" s="390" t="s">
        <v>458</v>
      </c>
      <c r="E68" s="387" t="s">
        <v>390</v>
      </c>
      <c r="F68" s="393"/>
    </row>
    <row r="69" spans="1:7" x14ac:dyDescent="0.3">
      <c r="A69" s="398">
        <f>IF(B69&lt;&gt;"",COUNT(A$1:A68)+1,"")</f>
        <v>59</v>
      </c>
      <c r="B69" s="390" t="str">
        <f>IF(OR(_xlfn.SINGLE(提出様式)="",_xlfn.SINGLE(提出様式)="応募様式１"),IF(D69&lt;&gt;"",D69,""),"")</f>
        <v>現行導入率（遠隔開閉栓等）</v>
      </c>
      <c r="C69" s="400" t="str">
        <f>IF(AND(事業区分=1,入力シート!M102&lt;&gt;""),入力シート!M102,"")</f>
        <v/>
      </c>
      <c r="D69" s="401" t="s">
        <v>459</v>
      </c>
      <c r="E69" s="402" t="s">
        <v>460</v>
      </c>
      <c r="F69" s="393"/>
    </row>
    <row r="70" spans="1:7" x14ac:dyDescent="0.3">
      <c r="A70" s="406" t="str">
        <f>IF(B70&lt;&gt;"",COUNT(A$1:A69)+1,"")</f>
        <v/>
      </c>
      <c r="B70" s="407" t="str">
        <f>IF(OR(_xlfn.SINGLE(提出様式)="",_xlfn.SINGLE(提出様式)="応募様式１"),IF(D70&lt;&gt;"",D70,""),"")</f>
        <v/>
      </c>
      <c r="C70" s="408" t="str">
        <f>IF(AND(事業区分=1,入力シート!M103&lt;&gt;""),入力シート!M103,"")</f>
        <v/>
      </c>
      <c r="D70" s="407"/>
      <c r="E70" s="409" t="s">
        <v>461</v>
      </c>
      <c r="F70" s="393"/>
      <c r="G70" s="410"/>
    </row>
    <row r="71" spans="1:7" x14ac:dyDescent="0.3">
      <c r="A71" s="404" t="str">
        <f>IF(B71&lt;&gt;"",COUNT(A$1:A70)+1,"")</f>
        <v/>
      </c>
      <c r="B71" s="396"/>
      <c r="C71" s="411" t="str">
        <f>IF(AND(事業区分=1,入力シート!M104&lt;&gt;""),入力シート!M104,"")</f>
        <v/>
      </c>
      <c r="D71" s="412" t="s">
        <v>462</v>
      </c>
      <c r="E71" s="387" t="s">
        <v>390</v>
      </c>
      <c r="F71" s="393"/>
      <c r="G71" s="410"/>
    </row>
    <row r="72" spans="1:7" x14ac:dyDescent="0.3">
      <c r="A72" s="404" t="str">
        <f>IF(B72&lt;&gt;"",COUNT(A$1:A71)+1,"")</f>
        <v/>
      </c>
      <c r="B72" s="396"/>
      <c r="C72" s="411" t="str">
        <f>IF(AND(事業区分=1,入力シート!T105&lt;&gt;""),入力シート!T105,"")</f>
        <v/>
      </c>
      <c r="D72" s="412" t="s">
        <v>463</v>
      </c>
      <c r="E72" s="387" t="s">
        <v>390</v>
      </c>
      <c r="F72" s="393"/>
      <c r="G72" s="410"/>
    </row>
    <row r="73" spans="1:7" x14ac:dyDescent="0.3">
      <c r="A73" s="404" t="str">
        <f>IF(B73&lt;&gt;"",COUNT(A$1:A72)+1,"")</f>
        <v/>
      </c>
      <c r="B73" s="396"/>
      <c r="C73" s="411" t="str">
        <f>IF(AND(事業区分=1,入力シート!T106&lt;&gt;""),入力シート!T106,"")</f>
        <v/>
      </c>
      <c r="D73" s="412" t="s">
        <v>464</v>
      </c>
      <c r="E73" s="387" t="s">
        <v>390</v>
      </c>
      <c r="F73" s="393"/>
      <c r="G73" s="410"/>
    </row>
    <row r="74" spans="1:7" x14ac:dyDescent="0.3">
      <c r="A74" s="404" t="str">
        <f>IF(B74&lt;&gt;"",COUNT(A$1:A73)+1,"")</f>
        <v/>
      </c>
      <c r="B74" s="396"/>
      <c r="C74" s="411" t="str">
        <f>IF(AND(事業区分=1,入力シート!E107&lt;&gt;""),入力シート!E107,"")</f>
        <v/>
      </c>
      <c r="D74" s="412" t="s">
        <v>465</v>
      </c>
      <c r="E74" s="387" t="s">
        <v>390</v>
      </c>
      <c r="F74" s="393"/>
      <c r="G74" s="410"/>
    </row>
    <row r="75" spans="1:7" x14ac:dyDescent="0.3">
      <c r="A75" s="398">
        <f>IF(B75&lt;&gt;"",COUNT(A$1:A74)+1,"")</f>
        <v>60</v>
      </c>
      <c r="B75" s="390" t="str">
        <f t="shared" ref="B75:B91" si="2">IF(OR(_xlfn.SINGLE(提出様式)="",_xlfn.SINGLE(提出様式)="応募様式１"),IF(D75&lt;&gt;"",D75,""),"")</f>
        <v>今回導入したい件数（遠隔開閉栓等）新規</v>
      </c>
      <c r="C75" s="400" t="str">
        <f>IF(AND(事業区分=1,入力シート!M109&lt;&gt;""),入力シート!M109,"")</f>
        <v/>
      </c>
      <c r="D75" s="401" t="s">
        <v>466</v>
      </c>
      <c r="E75" s="402" t="s">
        <v>467</v>
      </c>
      <c r="F75" s="393"/>
      <c r="G75" s="410"/>
    </row>
    <row r="76" spans="1:7" x14ac:dyDescent="0.3">
      <c r="A76" s="398">
        <f>IF(B76&lt;&gt;"",COUNT(A$1:A75)+1,"")</f>
        <v>61</v>
      </c>
      <c r="B76" s="390" t="str">
        <f t="shared" si="2"/>
        <v>今回導入したい件数（遠隔開閉栓等）交換</v>
      </c>
      <c r="C76" s="400" t="str">
        <f>IF(AND(事業区分=1,入力シート!M110&lt;&gt;""),入力シート!M110,"")</f>
        <v/>
      </c>
      <c r="D76" s="401" t="s">
        <v>468</v>
      </c>
      <c r="E76" s="402" t="s">
        <v>467</v>
      </c>
      <c r="F76" s="393"/>
      <c r="G76" s="410"/>
    </row>
    <row r="77" spans="1:7" x14ac:dyDescent="0.3">
      <c r="A77" s="398">
        <f>IF(B77&lt;&gt;"",COUNT(A$1:A76)+1,"")</f>
        <v>62</v>
      </c>
      <c r="B77" s="390" t="str">
        <f t="shared" si="2"/>
        <v>新規導入件数（遠隔開閉栓等）</v>
      </c>
      <c r="C77" s="400" t="str">
        <f>IF(AND(事業区分=1,入力シート!M111&lt;&gt;""),入力シート!M111,"")</f>
        <v/>
      </c>
      <c r="D77" s="390" t="s">
        <v>469</v>
      </c>
      <c r="E77" s="413" t="s">
        <v>470</v>
      </c>
      <c r="F77" s="393"/>
    </row>
    <row r="78" spans="1:7" x14ac:dyDescent="0.3">
      <c r="A78" s="398">
        <f>IF(B78&lt;&gt;"",COUNT(A$1:A77)+1,"")</f>
        <v>63</v>
      </c>
      <c r="B78" s="414" t="str">
        <f t="shared" si="2"/>
        <v>新規導入件数判定（遠隔開閉栓等）</v>
      </c>
      <c r="C78" s="394" t="str">
        <f>IF(AND(事業区分=1,入力シート!AB111&lt;&gt;""),入力シート!AB111,"")</f>
        <v/>
      </c>
      <c r="D78" s="390" t="s">
        <v>471</v>
      </c>
      <c r="E78" s="402" t="s">
        <v>472</v>
      </c>
      <c r="F78" s="393"/>
    </row>
    <row r="79" spans="1:7" x14ac:dyDescent="0.3">
      <c r="A79" s="398">
        <f>IF(B79&lt;&gt;"",COUNT(A$1:A78)+1,"")</f>
        <v>64</v>
      </c>
      <c r="B79" s="390" t="str">
        <f t="shared" si="2"/>
        <v>今回導入後の導入率（遠隔開閉栓等）</v>
      </c>
      <c r="C79" s="400" t="str">
        <f>IF(AND(事業区分=1,入力シート!M112&lt;&gt;""),入力シート!M112,"")</f>
        <v/>
      </c>
      <c r="D79" s="401" t="s">
        <v>473</v>
      </c>
      <c r="E79" s="402" t="s">
        <v>467</v>
      </c>
      <c r="F79" s="393"/>
    </row>
    <row r="80" spans="1:7" x14ac:dyDescent="0.3">
      <c r="A80" s="398">
        <f>IF(B80&lt;&gt;"",COUNT(A$1:A79)+1,"")</f>
        <v>65</v>
      </c>
      <c r="B80" s="414" t="str">
        <f t="shared" si="2"/>
        <v>今回導入後の導入率差（遠隔開閉栓等）</v>
      </c>
      <c r="C80" s="415" t="str">
        <f>IF(AND(事業区分=1,入力シート!M113&lt;&gt;""),入力シート!M113,"")</f>
        <v/>
      </c>
      <c r="D80" s="390" t="s">
        <v>768</v>
      </c>
      <c r="E80" s="402" t="s">
        <v>467</v>
      </c>
      <c r="F80" s="393"/>
    </row>
    <row r="81" spans="1:6" x14ac:dyDescent="0.3">
      <c r="A81" s="398">
        <f>IF(B81&lt;&gt;"",COUNT(A$1:A80)+1,"")</f>
        <v>66</v>
      </c>
      <c r="B81" s="390" t="str">
        <f t="shared" si="2"/>
        <v>導入済の件数（遠隔検針 or 集中監視）</v>
      </c>
      <c r="C81" s="400" t="str">
        <f>IF(AND(事業区分=2,入力シート!M115&lt;&gt;""),入力シート!M115,"")</f>
        <v/>
      </c>
      <c r="D81" s="401" t="s">
        <v>474</v>
      </c>
      <c r="E81" s="402" t="s">
        <v>390</v>
      </c>
      <c r="F81" s="393"/>
    </row>
    <row r="82" spans="1:6" x14ac:dyDescent="0.3">
      <c r="A82" s="398">
        <f>IF(B82&lt;&gt;"",COUNT(A$1:A81)+1,"")</f>
        <v>67</v>
      </c>
      <c r="B82" s="390" t="str">
        <f t="shared" si="2"/>
        <v>現行導入率（遠隔検針 or 集中監視）</v>
      </c>
      <c r="C82" s="400" t="str">
        <f>IF(AND(事業区分=2,入力シート!M116&lt;&gt;""),入力シート!M116,"")</f>
        <v/>
      </c>
      <c r="D82" s="401" t="s">
        <v>475</v>
      </c>
      <c r="E82" s="402" t="s">
        <v>476</v>
      </c>
      <c r="F82" s="393"/>
    </row>
    <row r="83" spans="1:6" x14ac:dyDescent="0.3">
      <c r="A83" s="406" t="str">
        <f>IF(B83&lt;&gt;"",COUNT(A$1:A82)+1,"")</f>
        <v/>
      </c>
      <c r="B83" s="407" t="str">
        <f t="shared" si="2"/>
        <v/>
      </c>
      <c r="C83" s="408" t="str">
        <f>IF(AND(事業区分=2,入力シート!M117&lt;&gt;""),入力シート!M117,"")</f>
        <v/>
      </c>
      <c r="D83" s="407"/>
      <c r="E83" s="409" t="s">
        <v>477</v>
      </c>
      <c r="F83" s="393"/>
    </row>
    <row r="84" spans="1:6" x14ac:dyDescent="0.3">
      <c r="A84" s="398">
        <f>IF(B84&lt;&gt;"",COUNT(A$1:A83)+1,"")</f>
        <v>68</v>
      </c>
      <c r="B84" s="390" t="str">
        <f t="shared" si="2"/>
        <v>今回導入したい件数（遠隔検針 or 集中監視）新規</v>
      </c>
      <c r="C84" s="400" t="str">
        <f>IF(AND(事業区分=2,入力シート!M118&lt;&gt;""),入力シート!M118,"")</f>
        <v/>
      </c>
      <c r="D84" s="401" t="s">
        <v>478</v>
      </c>
      <c r="E84" s="402" t="s">
        <v>467</v>
      </c>
      <c r="F84" s="393"/>
    </row>
    <row r="85" spans="1:6" x14ac:dyDescent="0.3">
      <c r="A85" s="398">
        <f>IF(B85&lt;&gt;"",COUNT(A$1:A84)+1,"")</f>
        <v>69</v>
      </c>
      <c r="B85" s="390" t="str">
        <f t="shared" si="2"/>
        <v>今回導入したい件数（遠隔検針 or 集中監視）交換</v>
      </c>
      <c r="C85" s="400" t="str">
        <f>IF(AND(事業区分=2,入力シート!M119&lt;&gt;""),入力シート!M119,"")</f>
        <v/>
      </c>
      <c r="D85" s="401" t="s">
        <v>479</v>
      </c>
      <c r="E85" s="402" t="s">
        <v>467</v>
      </c>
      <c r="F85" s="393"/>
    </row>
    <row r="86" spans="1:6" x14ac:dyDescent="0.3">
      <c r="A86" s="398">
        <f>IF(B86&lt;&gt;"",COUNT(A$1:A85)+1,"")</f>
        <v>70</v>
      </c>
      <c r="B86" s="390" t="str">
        <f t="shared" si="2"/>
        <v>新規導入件数（遠隔検針 or 集中監視）</v>
      </c>
      <c r="C86" s="400" t="str">
        <f>IF(AND(事業区分=2,入力シート!M120&lt;&gt;""),入力シート!M120,"")</f>
        <v/>
      </c>
      <c r="D86" s="390" t="s">
        <v>480</v>
      </c>
      <c r="E86" s="413" t="s">
        <v>481</v>
      </c>
      <c r="F86" s="393"/>
    </row>
    <row r="87" spans="1:6" x14ac:dyDescent="0.3">
      <c r="A87" s="398">
        <f>IF(B87&lt;&gt;"",COUNT(A$1:A86)+1,"")</f>
        <v>71</v>
      </c>
      <c r="B87" s="390" t="str">
        <f t="shared" si="2"/>
        <v>新規導入件数判定（遠隔検針 or 集中監視）</v>
      </c>
      <c r="C87" s="394" t="str">
        <f>IF(AND(事業区分=2,入力シート!AB120&lt;&gt;""),入力シート!AB120,"")</f>
        <v/>
      </c>
      <c r="D87" s="390" t="s">
        <v>482</v>
      </c>
      <c r="E87" s="402" t="s">
        <v>483</v>
      </c>
      <c r="F87" s="393"/>
    </row>
    <row r="88" spans="1:6" x14ac:dyDescent="0.3">
      <c r="A88" s="398">
        <f>IF(B88&lt;&gt;"",COUNT(A$1:A87)+1,"")</f>
        <v>72</v>
      </c>
      <c r="B88" s="390" t="str">
        <f t="shared" si="2"/>
        <v>今回導入後の導入率（遠隔検針 or 集中監視）</v>
      </c>
      <c r="C88" s="416" t="str">
        <f>IF(AND(事業区分=2,入力シート!M121&lt;&gt;""),入力シート!M121,"")</f>
        <v/>
      </c>
      <c r="D88" s="390" t="s">
        <v>484</v>
      </c>
      <c r="E88" s="402" t="s">
        <v>467</v>
      </c>
      <c r="F88" s="393"/>
    </row>
    <row r="89" spans="1:6" x14ac:dyDescent="0.3">
      <c r="A89" s="398">
        <f>IF(B89&lt;&gt;"",COUNT(A$1:A88)+1,"")</f>
        <v>73</v>
      </c>
      <c r="B89" s="390" t="str">
        <f t="shared" si="2"/>
        <v>今回導入後の導入率差（遠隔検針 or 集中監視）</v>
      </c>
      <c r="C89" s="416" t="str">
        <f>IF(AND(事業区分=2,入力シート!M122&lt;&gt;""),入力シート!M122,"")</f>
        <v/>
      </c>
      <c r="D89" s="390" t="s">
        <v>769</v>
      </c>
      <c r="E89" s="402" t="s">
        <v>467</v>
      </c>
      <c r="F89" s="393"/>
    </row>
    <row r="90" spans="1:6" x14ac:dyDescent="0.3">
      <c r="A90" s="398">
        <f>IF(B90&lt;&gt;"",COUNT(A$1:A89)+1,"")</f>
        <v>74</v>
      </c>
      <c r="B90" s="390" t="str">
        <f t="shared" si="2"/>
        <v>様式1総合判定</v>
      </c>
      <c r="C90" s="394" t="str">
        <f>IF(入力シート!C123&lt;&gt;"",入力シート!C123,"")</f>
        <v/>
      </c>
      <c r="D90" s="390" t="s">
        <v>485</v>
      </c>
      <c r="E90" s="402" t="s">
        <v>486</v>
      </c>
      <c r="F90" s="393"/>
    </row>
    <row r="91" spans="1:6" x14ac:dyDescent="0.3">
      <c r="A91" s="398">
        <f>IF(B91&lt;&gt;"",COUNT(A$1:A90)+1,"")</f>
        <v>75</v>
      </c>
      <c r="B91" s="390" t="str">
        <f t="shared" si="2"/>
        <v>中小企業である</v>
      </c>
      <c r="C91" s="400" t="str">
        <f>IF(入力シート!M130&lt;&gt;"",入力シート!M130,"")</f>
        <v/>
      </c>
      <c r="D91" s="399" t="s">
        <v>274</v>
      </c>
      <c r="F91" s="393"/>
    </row>
    <row r="92" spans="1:6" x14ac:dyDescent="0.3">
      <c r="A92" s="404" t="str">
        <f>IF(B92&lt;&gt;"",COUNT(A$1:A91)+1,"")</f>
        <v/>
      </c>
      <c r="B92" s="396"/>
      <c r="C92" s="411" t="str">
        <f>IF(入力シート!M135&lt;&gt;"",入力シート!M135,"")</f>
        <v/>
      </c>
      <c r="D92" s="417" t="s">
        <v>487</v>
      </c>
      <c r="E92" s="387" t="s">
        <v>488</v>
      </c>
      <c r="F92" s="418"/>
    </row>
    <row r="93" spans="1:6" x14ac:dyDescent="0.3">
      <c r="A93" s="404" t="str">
        <f>IF(B93&lt;&gt;"",COUNT(A$1:A92)+1,"")</f>
        <v/>
      </c>
      <c r="B93" s="396"/>
      <c r="C93" s="411" t="str">
        <f>IF(入力シート!M136&lt;&gt;"",入力シート!M136,"")</f>
        <v/>
      </c>
      <c r="D93" s="396" t="s">
        <v>489</v>
      </c>
      <c r="E93" s="387" t="s">
        <v>488</v>
      </c>
      <c r="F93" s="393"/>
    </row>
    <row r="94" spans="1:6" x14ac:dyDescent="0.3">
      <c r="A94" s="398">
        <f>IF(B94&lt;&gt;"",COUNT(A$1:A93)+1,"")</f>
        <v>76</v>
      </c>
      <c r="B94" s="390" t="str">
        <f t="shared" ref="B94:B125" si="3">IF(OR(_xlfn.SINGLE(提出様式)="",_xlfn.SINGLE(提出様式)="応募様式１"),IF(D94&lt;&gt;"",D94,""),"")</f>
        <v>補助事業に要する経費（イ）物品購入費</v>
      </c>
      <c r="C94" s="400" t="str">
        <f>IF(入力シート!M140&lt;&gt;"",入力シート!M140,"")</f>
        <v/>
      </c>
      <c r="D94" s="390" t="s">
        <v>490</v>
      </c>
      <c r="E94" s="387" t="s">
        <v>390</v>
      </c>
      <c r="F94" s="393"/>
    </row>
    <row r="95" spans="1:6" x14ac:dyDescent="0.3">
      <c r="A95" s="398">
        <f>IF(B95&lt;&gt;"",COUNT(A$1:A94)+1,"")</f>
        <v>77</v>
      </c>
      <c r="B95" s="390" t="str">
        <f t="shared" si="3"/>
        <v>補助事業に要する経費（ロ）消耗品費等</v>
      </c>
      <c r="C95" s="400" t="str">
        <f>IF(入力シート!M141&lt;&gt;"",入力シート!M141,"")</f>
        <v/>
      </c>
      <c r="D95" s="390" t="s">
        <v>491</v>
      </c>
      <c r="E95" s="387" t="s">
        <v>390</v>
      </c>
      <c r="F95" s="393"/>
    </row>
    <row r="96" spans="1:6" x14ac:dyDescent="0.3">
      <c r="A96" s="398">
        <f>IF(B96&lt;&gt;"",COUNT(A$1:A95)+1,"")</f>
        <v>78</v>
      </c>
      <c r="B96" s="390" t="str">
        <f t="shared" si="3"/>
        <v>補助事業に要する経費（ハ）その他</v>
      </c>
      <c r="C96" s="400" t="str">
        <f>IF(入力シート!M142&lt;&gt;"",入力シート!M142,"")</f>
        <v/>
      </c>
      <c r="D96" s="390" t="s">
        <v>492</v>
      </c>
      <c r="E96" s="387" t="s">
        <v>390</v>
      </c>
      <c r="F96" s="393"/>
    </row>
    <row r="97" spans="1:6" x14ac:dyDescent="0.3">
      <c r="A97" s="398">
        <f>IF(B97&lt;&gt;"",COUNT(A$1:A96)+1,"")</f>
        <v>79</v>
      </c>
      <c r="B97" s="390" t="str">
        <f t="shared" si="3"/>
        <v>補助対象経費（イ）物品購入費</v>
      </c>
      <c r="C97" s="400" t="str">
        <f>IF(入力シート!U140&lt;&gt;"",入力シート!U140,"")</f>
        <v/>
      </c>
      <c r="D97" s="390" t="s">
        <v>493</v>
      </c>
      <c r="E97" s="387" t="s">
        <v>390</v>
      </c>
      <c r="F97" s="393"/>
    </row>
    <row r="98" spans="1:6" x14ac:dyDescent="0.3">
      <c r="A98" s="398">
        <f>IF(B98&lt;&gt;"",COUNT(A$1:A97)+1,"")</f>
        <v>80</v>
      </c>
      <c r="B98" s="390" t="str">
        <f t="shared" si="3"/>
        <v>補助対象経費（ロ）消耗品費等</v>
      </c>
      <c r="C98" s="400" t="str">
        <f>IF(入力シート!U141&lt;&gt;"",入力シート!U141,"")</f>
        <v/>
      </c>
      <c r="D98" s="390" t="s">
        <v>494</v>
      </c>
      <c r="E98" s="387" t="s">
        <v>390</v>
      </c>
      <c r="F98" s="393"/>
    </row>
    <row r="99" spans="1:6" x14ac:dyDescent="0.3">
      <c r="A99" s="398">
        <f>IF(B99&lt;&gt;"",COUNT(A$1:A98)+1,"")</f>
        <v>81</v>
      </c>
      <c r="B99" s="390" t="str">
        <f t="shared" si="3"/>
        <v>補助対象経費（ハ）その他</v>
      </c>
      <c r="C99" s="400" t="str">
        <f>IF(入力シート!U142&lt;&gt;"",入力シート!U142,"")</f>
        <v/>
      </c>
      <c r="D99" s="390" t="s">
        <v>495</v>
      </c>
      <c r="E99" s="387" t="s">
        <v>390</v>
      </c>
      <c r="F99" s="393"/>
    </row>
    <row r="100" spans="1:6" x14ac:dyDescent="0.3">
      <c r="A100" s="398">
        <f>IF(B100&lt;&gt;"",COUNT(A$1:A99)+1,"")</f>
        <v>82</v>
      </c>
      <c r="B100" s="390" t="str">
        <f t="shared" si="3"/>
        <v>補助率</v>
      </c>
      <c r="C100" s="394" t="str">
        <f>IF(入力シート!AC143&lt;&gt;"",入力シート!AC143,"")</f>
        <v>1/2</v>
      </c>
      <c r="D100" s="390" t="s">
        <v>496</v>
      </c>
      <c r="E100" s="387" t="s">
        <v>497</v>
      </c>
      <c r="F100" s="393"/>
    </row>
    <row r="101" spans="1:6" x14ac:dyDescent="0.3">
      <c r="A101" s="398">
        <f>IF(B101&lt;&gt;"",COUNT(A$1:A100)+1,"")</f>
        <v>83</v>
      </c>
      <c r="B101" s="390" t="str">
        <f t="shared" si="3"/>
        <v>補助金の額（イ）物品購入費</v>
      </c>
      <c r="C101" s="400">
        <f>IF(入力シート!AG140&lt;&gt;"",入力シート!AG140,"")</f>
        <v>0</v>
      </c>
      <c r="D101" s="390" t="s">
        <v>806</v>
      </c>
      <c r="E101" s="387" t="s">
        <v>390</v>
      </c>
      <c r="F101" s="393"/>
    </row>
    <row r="102" spans="1:6" x14ac:dyDescent="0.3">
      <c r="A102" s="398">
        <f>IF(B102&lt;&gt;"",COUNT(A$1:A101)+1,"")</f>
        <v>84</v>
      </c>
      <c r="B102" s="390" t="str">
        <f t="shared" si="3"/>
        <v>補助金の額（ロ）消耗品費等</v>
      </c>
      <c r="C102" s="400">
        <f>IF(入力シート!AG141&lt;&gt;"",入力シート!AG141,"")</f>
        <v>0</v>
      </c>
      <c r="D102" s="390" t="s">
        <v>807</v>
      </c>
      <c r="E102" s="387" t="s">
        <v>390</v>
      </c>
      <c r="F102" s="393"/>
    </row>
    <row r="103" spans="1:6" x14ac:dyDescent="0.3">
      <c r="A103" s="398">
        <f>IF(B103&lt;&gt;"",COUNT(A$1:A102)+1,"")</f>
        <v>85</v>
      </c>
      <c r="B103" s="390" t="str">
        <f t="shared" si="3"/>
        <v>補助金の額（ハ）その他</v>
      </c>
      <c r="C103" s="400">
        <f>IF(入力シート!AG142&lt;&gt;"",入力シート!AG142,"")</f>
        <v>0</v>
      </c>
      <c r="D103" s="390" t="s">
        <v>808</v>
      </c>
      <c r="E103" s="387" t="s">
        <v>390</v>
      </c>
      <c r="F103" s="393"/>
    </row>
    <row r="104" spans="1:6" x14ac:dyDescent="0.3">
      <c r="A104" s="398">
        <f>IF(B104&lt;&gt;"",COUNT(A$1:A103)+1,"")</f>
        <v>86</v>
      </c>
      <c r="B104" s="390" t="str">
        <f t="shared" si="3"/>
        <v>補助事業に要する経費　計</v>
      </c>
      <c r="C104" s="400">
        <f>IF(入力シート!M143&lt;&gt;"",入力シート!M143,"")</f>
        <v>0</v>
      </c>
      <c r="D104" s="390" t="s">
        <v>498</v>
      </c>
      <c r="E104" s="387" t="s">
        <v>390</v>
      </c>
      <c r="F104" s="393"/>
    </row>
    <row r="105" spans="1:6" x14ac:dyDescent="0.3">
      <c r="A105" s="398">
        <f>IF(B105&lt;&gt;"",COUNT(A$1:A104)+1,"")</f>
        <v>87</v>
      </c>
      <c r="B105" s="390" t="str">
        <f t="shared" si="3"/>
        <v>補助対象経費　計</v>
      </c>
      <c r="C105" s="400">
        <f>IF(入力シート!U143&lt;&gt;"",入力シート!U143,"")</f>
        <v>0</v>
      </c>
      <c r="D105" s="390" t="s">
        <v>499</v>
      </c>
      <c r="E105" s="387" t="s">
        <v>390</v>
      </c>
      <c r="F105" s="393"/>
    </row>
    <row r="106" spans="1:6" x14ac:dyDescent="0.3">
      <c r="A106" s="398">
        <f>IF(B106&lt;&gt;"",COUNT(A$1:A105)+1,"")</f>
        <v>88</v>
      </c>
      <c r="B106" s="390" t="str">
        <f t="shared" si="3"/>
        <v>補助金の額　計</v>
      </c>
      <c r="C106" s="400">
        <f>IF(入力シート!AG143&lt;&gt;"",入力シート!AG143,"")</f>
        <v>0</v>
      </c>
      <c r="D106" s="390" t="s">
        <v>809</v>
      </c>
      <c r="E106" s="387" t="s">
        <v>390</v>
      </c>
      <c r="F106" s="393"/>
    </row>
    <row r="107" spans="1:6" x14ac:dyDescent="0.3">
      <c r="A107" s="398">
        <f>IF(B107&lt;&gt;"",COUNT(A$1:A106)+1,"")</f>
        <v>89</v>
      </c>
      <c r="B107" s="390" t="str">
        <f t="shared" si="3"/>
        <v>交付申請額判定</v>
      </c>
      <c r="C107" s="394" t="str">
        <f>IF(入力シート!AA145&lt;&gt;"",入力シート!AA145,"")</f>
        <v/>
      </c>
      <c r="D107" s="390" t="s">
        <v>500</v>
      </c>
      <c r="E107" s="387" t="s">
        <v>390</v>
      </c>
      <c r="F107" s="393"/>
    </row>
    <row r="108" spans="1:6" x14ac:dyDescent="0.3">
      <c r="A108" s="404" t="str">
        <f>IF(B108&lt;&gt;"",COUNT(A$1:A107)+1,"")</f>
        <v/>
      </c>
      <c r="B108" s="396" t="str">
        <f t="shared" si="3"/>
        <v/>
      </c>
      <c r="C108" s="397"/>
      <c r="D108" s="396"/>
      <c r="E108" s="387" t="s">
        <v>390</v>
      </c>
      <c r="F108" s="393"/>
    </row>
    <row r="109" spans="1:6" x14ac:dyDescent="0.3">
      <c r="A109" s="398">
        <f>IF(B109&lt;&gt;"",COUNT(A$1:A108)+1,"")</f>
        <v>90</v>
      </c>
      <c r="B109" s="390" t="str">
        <f t="shared" si="3"/>
        <v>事業効果額（円/件）</v>
      </c>
      <c r="C109" s="400" t="str">
        <f>IF(入力シート!AB154&lt;&gt;"",入力シート!AB154,"")</f>
        <v/>
      </c>
      <c r="D109" s="390" t="s">
        <v>112</v>
      </c>
      <c r="E109" s="387" t="s">
        <v>390</v>
      </c>
      <c r="F109" s="393"/>
    </row>
    <row r="110" spans="1:6" x14ac:dyDescent="0.3">
      <c r="A110" s="398">
        <f>IF(B110&lt;&gt;"",COUNT(A$1:A109)+1,"")</f>
        <v>91</v>
      </c>
      <c r="B110" s="390" t="str">
        <f t="shared" si="3"/>
        <v>事業完了日</v>
      </c>
      <c r="C110" s="394" t="str">
        <f>IF(入力シート!J158&lt;&gt;"",TEXT(入力シート!J158,"ggge年m月d日"),"")</f>
        <v/>
      </c>
      <c r="D110" s="390" t="s">
        <v>501</v>
      </c>
      <c r="E110" s="402" t="s">
        <v>502</v>
      </c>
      <c r="F110" s="393"/>
    </row>
    <row r="111" spans="1:6" x14ac:dyDescent="0.3">
      <c r="A111" s="398">
        <f>IF(B111&lt;&gt;"",COUNT(A$1:A110)+1,"")</f>
        <v>92</v>
      </c>
      <c r="B111" s="390" t="str">
        <f t="shared" si="3"/>
        <v>導入するシステムの特徴</v>
      </c>
      <c r="C111" s="394" t="str">
        <f>IF(入力シート!D163&lt;&gt;"",入力シート!D163,"")</f>
        <v/>
      </c>
      <c r="D111" s="399" t="s">
        <v>503</v>
      </c>
      <c r="E111" s="387" t="s">
        <v>390</v>
      </c>
      <c r="F111" s="393"/>
    </row>
    <row r="112" spans="1:6" x14ac:dyDescent="0.3">
      <c r="A112" s="398">
        <f>IF(B112&lt;&gt;"",COUNT(A$1:A111)+1,"")</f>
        <v>93</v>
      </c>
      <c r="B112" s="390" t="str">
        <f t="shared" si="3"/>
        <v>課税所得年①</v>
      </c>
      <c r="C112" s="394" t="str">
        <f>IF(入力シート!D174&lt;&gt;"",入力シート!D174&amp;入力シート!F174,"")</f>
        <v>前々々年度の課税所得額</v>
      </c>
      <c r="D112" s="399" t="s">
        <v>504</v>
      </c>
      <c r="E112" s="402" t="s">
        <v>505</v>
      </c>
      <c r="F112" s="393"/>
    </row>
    <row r="113" spans="1:6" x14ac:dyDescent="0.3">
      <c r="A113" s="398">
        <f>IF(B113&lt;&gt;"",COUNT(A$1:A112)+1,"")</f>
        <v>94</v>
      </c>
      <c r="B113" s="390" t="str">
        <f t="shared" si="3"/>
        <v>課税所得年②</v>
      </c>
      <c r="C113" s="394" t="str">
        <f>IF(入力シート!D175&lt;&gt;"",入力シート!D175&amp;入力シート!F175,"")</f>
        <v>前々年度の課税所得額</v>
      </c>
      <c r="D113" s="399" t="s">
        <v>506</v>
      </c>
      <c r="E113" s="387" t="s">
        <v>507</v>
      </c>
      <c r="F113" s="393"/>
    </row>
    <row r="114" spans="1:6" x14ac:dyDescent="0.3">
      <c r="A114" s="398">
        <f>IF(B114&lt;&gt;"",COUNT(A$1:A113)+1,"")</f>
        <v>95</v>
      </c>
      <c r="B114" s="390" t="str">
        <f t="shared" si="3"/>
        <v>課税所得年③</v>
      </c>
      <c r="C114" s="394" t="str">
        <f>IF(入力シート!D176&lt;&gt;"",入力シート!D176&amp;入力シート!F176,"")</f>
        <v>前年度の課税所得額</v>
      </c>
      <c r="D114" s="399" t="s">
        <v>508</v>
      </c>
      <c r="E114" s="402" t="s">
        <v>509</v>
      </c>
      <c r="F114" s="393"/>
    </row>
    <row r="115" spans="1:6" x14ac:dyDescent="0.3">
      <c r="A115" s="398">
        <f>IF(B115&lt;&gt;"",COUNT(A$1:A114)+1,"")</f>
        <v>96</v>
      </c>
      <c r="B115" s="390" t="str">
        <f t="shared" si="3"/>
        <v>課税所得額①</v>
      </c>
      <c r="C115" s="400" t="str">
        <f>IF(入力シート!M174&lt;&gt;"",入力シート!M174,"")</f>
        <v/>
      </c>
      <c r="D115" s="399" t="s">
        <v>510</v>
      </c>
      <c r="F115" s="393"/>
    </row>
    <row r="116" spans="1:6" x14ac:dyDescent="0.3">
      <c r="A116" s="398">
        <f>IF(B116&lt;&gt;"",COUNT(A$1:A115)+1,"")</f>
        <v>97</v>
      </c>
      <c r="B116" s="390" t="str">
        <f t="shared" si="3"/>
        <v>課税所得額②</v>
      </c>
      <c r="C116" s="400" t="str">
        <f>IF(入力シート!M175&lt;&gt;"",入力シート!M175,"")</f>
        <v/>
      </c>
      <c r="D116" s="399" t="s">
        <v>511</v>
      </c>
      <c r="F116" s="393"/>
    </row>
    <row r="117" spans="1:6" x14ac:dyDescent="0.3">
      <c r="A117" s="398">
        <f>IF(B117&lt;&gt;"",COUNT(A$1:A116)+1,"")</f>
        <v>98</v>
      </c>
      <c r="B117" s="390" t="str">
        <f t="shared" si="3"/>
        <v>課税所得額③</v>
      </c>
      <c r="C117" s="400" t="str">
        <f>IF(入力シート!M176&lt;&gt;"",入力シート!M176,"")</f>
        <v/>
      </c>
      <c r="D117" s="399" t="s">
        <v>512</v>
      </c>
      <c r="F117" s="393"/>
    </row>
    <row r="118" spans="1:6" x14ac:dyDescent="0.3">
      <c r="A118" s="398">
        <f>IF(B118&lt;&gt;"",COUNT(A$1:A117)+1,"")</f>
        <v>99</v>
      </c>
      <c r="B118" s="390" t="str">
        <f t="shared" si="3"/>
        <v>課税所得年平均額</v>
      </c>
      <c r="C118" s="400" t="str">
        <f>IF(入力シート!AD174&lt;&gt;"",入力シート!AD174,"")</f>
        <v/>
      </c>
      <c r="D118" s="399" t="s">
        <v>513</v>
      </c>
      <c r="F118" s="393"/>
    </row>
    <row r="119" spans="1:6" x14ac:dyDescent="0.3">
      <c r="A119" s="398">
        <f>IF(B119&lt;&gt;"",COUNT(A$1:A118)+1,"")</f>
        <v>100</v>
      </c>
      <c r="B119" s="390" t="str">
        <f t="shared" si="3"/>
        <v>参考様式7の提出</v>
      </c>
      <c r="C119" s="394" t="str">
        <f>IF(入力シート!X179&lt;&gt;"",入力シート!X179,"")</f>
        <v/>
      </c>
      <c r="D119" s="399" t="s">
        <v>514</v>
      </c>
      <c r="F119" s="393"/>
    </row>
    <row r="120" spans="1:6" x14ac:dyDescent="0.3">
      <c r="A120" s="398">
        <f>IF(B120&lt;&gt;"",COUNT(A$1:A119)+1,"")</f>
        <v>101</v>
      </c>
      <c r="B120" s="390" t="str">
        <f t="shared" si="3"/>
        <v>前年度分の「法人税申告書別表１」、「法人事業概況説明書」等の提出</v>
      </c>
      <c r="C120" s="394" t="str">
        <f>IF(入力シート!X180&lt;&gt;"",入力シート!X180,"")</f>
        <v/>
      </c>
      <c r="D120" s="399" t="s">
        <v>136</v>
      </c>
      <c r="F120" s="393"/>
    </row>
    <row r="121" spans="1:6" x14ac:dyDescent="0.3">
      <c r="A121" s="398">
        <f>IF(B121&lt;&gt;"",COUNT(A$1:A120)+1,"")</f>
        <v>102</v>
      </c>
      <c r="B121" s="390" t="str">
        <f t="shared" si="3"/>
        <v>ワークライフバランスに関する取組みを実施している</v>
      </c>
      <c r="C121" s="394" t="str">
        <f>IF(入力シート!X183&lt;&gt;"",入力シート!X183,"")</f>
        <v/>
      </c>
      <c r="D121" s="399" t="s">
        <v>515</v>
      </c>
      <c r="E121" s="402" t="s">
        <v>467</v>
      </c>
      <c r="F121" s="393"/>
    </row>
    <row r="122" spans="1:6" x14ac:dyDescent="0.3">
      <c r="A122" s="398">
        <f>IF(B122&lt;&gt;"",COUNT(A$1:A121)+1,"")</f>
        <v>103</v>
      </c>
      <c r="B122" s="390" t="str">
        <f t="shared" si="3"/>
        <v>女性活躍推進法、次世代育成支援対策推進法、若者雇用促進法等に基づく認定証等の写しの提出</v>
      </c>
      <c r="C122" s="394" t="str">
        <f>IF(入力シート!X184&lt;&gt;"",入力シート!X184,"")</f>
        <v/>
      </c>
      <c r="D122" s="399" t="s">
        <v>140</v>
      </c>
      <c r="E122" s="402" t="s">
        <v>467</v>
      </c>
      <c r="F122" s="393"/>
    </row>
    <row r="123" spans="1:6" x14ac:dyDescent="0.3">
      <c r="A123" s="398">
        <f>IF(B123&lt;&gt;"",COUNT(A$1:A122)+1,"")</f>
        <v>104</v>
      </c>
      <c r="B123" s="390" t="str">
        <f t="shared" si="3"/>
        <v>株主企業①</v>
      </c>
      <c r="C123" s="400" t="str">
        <f>IF(入力シート!$E189&lt;&gt;"",入力シート!$E189,"")</f>
        <v/>
      </c>
      <c r="D123" s="399" t="s">
        <v>516</v>
      </c>
      <c r="F123" s="393"/>
    </row>
    <row r="124" spans="1:6" x14ac:dyDescent="0.3">
      <c r="A124" s="398">
        <f>IF(B124&lt;&gt;"",COUNT(A$1:A123)+1,"")</f>
        <v>105</v>
      </c>
      <c r="B124" s="390" t="str">
        <f t="shared" si="3"/>
        <v>株主企業②</v>
      </c>
      <c r="C124" s="400" t="str">
        <f>IF(入力シート!$E190&lt;&gt;"",入力シート!$E190,"")</f>
        <v/>
      </c>
      <c r="D124" s="399" t="s">
        <v>517</v>
      </c>
      <c r="F124" s="393"/>
    </row>
    <row r="125" spans="1:6" x14ac:dyDescent="0.3">
      <c r="A125" s="398">
        <f>IF(B125&lt;&gt;"",COUNT(A$1:A124)+1,"")</f>
        <v>106</v>
      </c>
      <c r="B125" s="390" t="str">
        <f t="shared" si="3"/>
        <v>株主企業③</v>
      </c>
      <c r="C125" s="400" t="str">
        <f>IF(入力シート!$E191&lt;&gt;"",入力シート!$E191,"")</f>
        <v/>
      </c>
      <c r="D125" s="399" t="s">
        <v>518</v>
      </c>
      <c r="F125" s="393"/>
    </row>
    <row r="126" spans="1:6" x14ac:dyDescent="0.3">
      <c r="A126" s="398">
        <f>IF(B126&lt;&gt;"",COUNT(A$1:A125)+1,"")</f>
        <v>107</v>
      </c>
      <c r="B126" s="390" t="str">
        <f t="shared" ref="B126:B149" si="4">IF(OR(_xlfn.SINGLE(提出様式)="",_xlfn.SINGLE(提出様式)="応募様式１"),IF(D126&lt;&gt;"",D126,""),"")</f>
        <v>資本金①</v>
      </c>
      <c r="C126" s="400" t="str">
        <f>IF(入力シート!$U189&lt;&gt;"",入力シート!$U189,"")</f>
        <v/>
      </c>
      <c r="D126" s="399" t="s">
        <v>519</v>
      </c>
      <c r="F126" s="393"/>
    </row>
    <row r="127" spans="1:6" x14ac:dyDescent="0.3">
      <c r="A127" s="398">
        <f>IF(B127&lt;&gt;"",COUNT(A$1:A126)+1,"")</f>
        <v>108</v>
      </c>
      <c r="B127" s="390" t="str">
        <f t="shared" si="4"/>
        <v>資本金②</v>
      </c>
      <c r="C127" s="400" t="str">
        <f>IF(入力シート!$U190&lt;&gt;"",入力シート!$U190,"")</f>
        <v/>
      </c>
      <c r="D127" s="399" t="s">
        <v>520</v>
      </c>
      <c r="F127" s="393"/>
    </row>
    <row r="128" spans="1:6" x14ac:dyDescent="0.3">
      <c r="A128" s="398">
        <f>IF(B128&lt;&gt;"",COUNT(A$1:A127)+1,"")</f>
        <v>109</v>
      </c>
      <c r="B128" s="390" t="str">
        <f t="shared" si="4"/>
        <v>資本金③</v>
      </c>
      <c r="C128" s="400" t="str">
        <f>IF(入力シート!$U191&lt;&gt;"",入力シート!$U191,"")</f>
        <v/>
      </c>
      <c r="D128" s="399" t="s">
        <v>521</v>
      </c>
      <c r="F128" s="393"/>
    </row>
    <row r="129" spans="1:6" x14ac:dyDescent="0.3">
      <c r="A129" s="398">
        <f>IF(B129&lt;&gt;"",COUNT(A$1:A128)+1,"")</f>
        <v>110</v>
      </c>
      <c r="B129" s="390" t="str">
        <f t="shared" si="4"/>
        <v>持株比率①</v>
      </c>
      <c r="C129" s="400" t="str">
        <f>IF(入力シート!$AD189&lt;&gt;"",入力シート!$AD189,"")</f>
        <v/>
      </c>
      <c r="D129" s="399" t="s">
        <v>522</v>
      </c>
      <c r="F129" s="393"/>
    </row>
    <row r="130" spans="1:6" x14ac:dyDescent="0.3">
      <c r="A130" s="398">
        <f>IF(B130&lt;&gt;"",COUNT(A$1:A129)+1,"")</f>
        <v>111</v>
      </c>
      <c r="B130" s="390" t="str">
        <f t="shared" si="4"/>
        <v>持株比率②</v>
      </c>
      <c r="C130" s="400" t="str">
        <f>IF(入力シート!$AD190&lt;&gt;"",入力シート!$AD190,"")</f>
        <v/>
      </c>
      <c r="D130" s="399" t="s">
        <v>523</v>
      </c>
      <c r="F130" s="393"/>
    </row>
    <row r="131" spans="1:6" x14ac:dyDescent="0.3">
      <c r="A131" s="398">
        <f>IF(B131&lt;&gt;"",COUNT(A$1:A130)+1,"")</f>
        <v>112</v>
      </c>
      <c r="B131" s="390" t="str">
        <f t="shared" si="4"/>
        <v>持株比率③</v>
      </c>
      <c r="C131" s="400" t="str">
        <f>IF(入力シート!$AD191&lt;&gt;"",入力シート!$AD191,"")</f>
        <v/>
      </c>
      <c r="D131" s="399" t="s">
        <v>524</v>
      </c>
      <c r="F131" s="393"/>
    </row>
    <row r="132" spans="1:6" x14ac:dyDescent="0.3">
      <c r="A132" s="398">
        <f>IF(B132&lt;&gt;"",COUNT(A$1:A131)+1,"")</f>
        <v>113</v>
      </c>
      <c r="B132" s="390" t="str">
        <f t="shared" si="4"/>
        <v>株主企業①-1</v>
      </c>
      <c r="C132" s="400" t="str">
        <f>IF(入力シート!$E196&lt;&gt;"",入力シート!$E196,"")</f>
        <v/>
      </c>
      <c r="D132" s="399" t="s">
        <v>525</v>
      </c>
      <c r="F132" s="393"/>
    </row>
    <row r="133" spans="1:6" x14ac:dyDescent="0.3">
      <c r="A133" s="398">
        <f>IF(B133&lt;&gt;"",COUNT(A$1:A132)+1,"")</f>
        <v>114</v>
      </c>
      <c r="B133" s="390" t="str">
        <f t="shared" si="4"/>
        <v>株主企業①-2</v>
      </c>
      <c r="C133" s="400" t="str">
        <f>IF(入力シート!$E197&lt;&gt;"",入力シート!$E197,"")</f>
        <v/>
      </c>
      <c r="D133" s="399" t="s">
        <v>526</v>
      </c>
      <c r="F133" s="393"/>
    </row>
    <row r="134" spans="1:6" x14ac:dyDescent="0.3">
      <c r="A134" s="398">
        <f>IF(B134&lt;&gt;"",COUNT(A$1:A133)+1,"")</f>
        <v>115</v>
      </c>
      <c r="B134" s="390" t="str">
        <f t="shared" si="4"/>
        <v>株主企業①-3</v>
      </c>
      <c r="C134" s="400" t="str">
        <f>IF(入力シート!$E198&lt;&gt;"",入力シート!$E198,"")</f>
        <v/>
      </c>
      <c r="D134" s="399" t="s">
        <v>527</v>
      </c>
      <c r="F134" s="393"/>
    </row>
    <row r="135" spans="1:6" x14ac:dyDescent="0.3">
      <c r="A135" s="398">
        <f>IF(B135&lt;&gt;"",COUNT(A$1:A134)+1,"")</f>
        <v>116</v>
      </c>
      <c r="B135" s="390" t="str">
        <f t="shared" si="4"/>
        <v>資本金①-1</v>
      </c>
      <c r="C135" s="400" t="str">
        <f>IF(入力シート!$U196&lt;&gt;"",入力シート!$U196,"")</f>
        <v/>
      </c>
      <c r="D135" s="399" t="s">
        <v>528</v>
      </c>
      <c r="F135" s="393"/>
    </row>
    <row r="136" spans="1:6" x14ac:dyDescent="0.3">
      <c r="A136" s="398">
        <f>IF(B136&lt;&gt;"",COUNT(A$1:A135)+1,"")</f>
        <v>117</v>
      </c>
      <c r="B136" s="390" t="str">
        <f t="shared" si="4"/>
        <v>資本金①-2</v>
      </c>
      <c r="C136" s="400" t="str">
        <f>IF(入力シート!$U197&lt;&gt;"",入力シート!$U197,"")</f>
        <v/>
      </c>
      <c r="D136" s="399" t="s">
        <v>529</v>
      </c>
      <c r="F136" s="393"/>
    </row>
    <row r="137" spans="1:6" x14ac:dyDescent="0.3">
      <c r="A137" s="398">
        <f>IF(B137&lt;&gt;"",COUNT(A$1:A136)+1,"")</f>
        <v>118</v>
      </c>
      <c r="B137" s="390" t="str">
        <f t="shared" si="4"/>
        <v>資本金①-3</v>
      </c>
      <c r="C137" s="400" t="str">
        <f>IF(入力シート!$U198&lt;&gt;"",入力シート!$U198,"")</f>
        <v/>
      </c>
      <c r="D137" s="399" t="s">
        <v>530</v>
      </c>
      <c r="F137" s="393"/>
    </row>
    <row r="138" spans="1:6" x14ac:dyDescent="0.3">
      <c r="A138" s="398">
        <f>IF(B138&lt;&gt;"",COUNT(A$1:A137)+1,"")</f>
        <v>119</v>
      </c>
      <c r="B138" s="390" t="str">
        <f t="shared" si="4"/>
        <v>持株比率①-1</v>
      </c>
      <c r="C138" s="400" t="str">
        <f>IF(入力シート!$AD196&lt;&gt;"",入力シート!$AD196,"")</f>
        <v/>
      </c>
      <c r="D138" s="399" t="s">
        <v>531</v>
      </c>
      <c r="F138" s="393"/>
    </row>
    <row r="139" spans="1:6" x14ac:dyDescent="0.3">
      <c r="A139" s="398">
        <f>IF(B139&lt;&gt;"",COUNT(A$1:A138)+1,"")</f>
        <v>120</v>
      </c>
      <c r="B139" s="390" t="str">
        <f t="shared" si="4"/>
        <v>持株比率①-2</v>
      </c>
      <c r="C139" s="400" t="str">
        <f>IF(入力シート!$AD197&lt;&gt;"",入力シート!$AD197,"")</f>
        <v/>
      </c>
      <c r="D139" s="399" t="s">
        <v>532</v>
      </c>
      <c r="F139" s="393"/>
    </row>
    <row r="140" spans="1:6" x14ac:dyDescent="0.3">
      <c r="A140" s="398">
        <f>IF(B140&lt;&gt;"",COUNT(A$1:A139)+1,"")</f>
        <v>121</v>
      </c>
      <c r="B140" s="390" t="str">
        <f t="shared" si="4"/>
        <v>持株比率①-3</v>
      </c>
      <c r="C140" s="400" t="str">
        <f>IF(入力シート!$AD198&lt;&gt;"",入力シート!$AD198,"")</f>
        <v/>
      </c>
      <c r="D140" s="399" t="s">
        <v>533</v>
      </c>
      <c r="F140" s="393"/>
    </row>
    <row r="141" spans="1:6" x14ac:dyDescent="0.3">
      <c r="A141" s="398">
        <f>IF(B141&lt;&gt;"",COUNT(A$1:A140)+1,"")</f>
        <v>122</v>
      </c>
      <c r="B141" s="390" t="str">
        <f t="shared" si="4"/>
        <v>株主企業①-1-1</v>
      </c>
      <c r="C141" s="400" t="str">
        <f>IF(入力シート!$E203&lt;&gt;"",入力シート!$E203,"")</f>
        <v/>
      </c>
      <c r="D141" s="399" t="s">
        <v>534</v>
      </c>
      <c r="F141" s="393"/>
    </row>
    <row r="142" spans="1:6" x14ac:dyDescent="0.3">
      <c r="A142" s="398">
        <f>IF(B142&lt;&gt;"",COUNT(A$1:A141)+1,"")</f>
        <v>123</v>
      </c>
      <c r="B142" s="390" t="str">
        <f t="shared" si="4"/>
        <v>株主企業①-1-2</v>
      </c>
      <c r="C142" s="400" t="str">
        <f>IF(入力シート!$E204&lt;&gt;"",入力シート!$E204,"")</f>
        <v/>
      </c>
      <c r="D142" s="399" t="s">
        <v>535</v>
      </c>
      <c r="F142" s="393"/>
    </row>
    <row r="143" spans="1:6" x14ac:dyDescent="0.3">
      <c r="A143" s="398">
        <f>IF(B143&lt;&gt;"",COUNT(A$1:A142)+1,"")</f>
        <v>124</v>
      </c>
      <c r="B143" s="390" t="str">
        <f t="shared" si="4"/>
        <v>株主企業①-1-3</v>
      </c>
      <c r="C143" s="400" t="str">
        <f>IF(入力シート!$E205&lt;&gt;"",入力シート!$E205,"")</f>
        <v/>
      </c>
      <c r="D143" s="399" t="s">
        <v>536</v>
      </c>
      <c r="F143" s="393"/>
    </row>
    <row r="144" spans="1:6" x14ac:dyDescent="0.3">
      <c r="A144" s="398">
        <f>IF(B144&lt;&gt;"",COUNT(A$1:A143)+1,"")</f>
        <v>125</v>
      </c>
      <c r="B144" s="390" t="str">
        <f t="shared" si="4"/>
        <v>資本金①-1-1</v>
      </c>
      <c r="C144" s="400" t="str">
        <f>IF(入力シート!$U203&lt;&gt;"",入力シート!$U203,"")</f>
        <v/>
      </c>
      <c r="D144" s="399" t="s">
        <v>537</v>
      </c>
      <c r="F144" s="393"/>
    </row>
    <row r="145" spans="1:7" x14ac:dyDescent="0.3">
      <c r="A145" s="398">
        <f>IF(B145&lt;&gt;"",COUNT(A$1:A144)+1,"")</f>
        <v>126</v>
      </c>
      <c r="B145" s="390" t="str">
        <f t="shared" si="4"/>
        <v>資本金①-1-2</v>
      </c>
      <c r="C145" s="400" t="str">
        <f>IF(入力シート!$U204&lt;&gt;"",入力シート!$U204,"")</f>
        <v/>
      </c>
      <c r="D145" s="399" t="s">
        <v>538</v>
      </c>
      <c r="F145" s="393"/>
    </row>
    <row r="146" spans="1:7" x14ac:dyDescent="0.3">
      <c r="A146" s="398">
        <f>IF(B146&lt;&gt;"",COUNT(A$1:A145)+1,"")</f>
        <v>127</v>
      </c>
      <c r="B146" s="390" t="str">
        <f t="shared" si="4"/>
        <v>資本金①-1-3</v>
      </c>
      <c r="C146" s="400" t="str">
        <f>IF(入力シート!$U205&lt;&gt;"",入力シート!$U205,"")</f>
        <v/>
      </c>
      <c r="D146" s="399" t="s">
        <v>539</v>
      </c>
      <c r="F146" s="393"/>
    </row>
    <row r="147" spans="1:7" x14ac:dyDescent="0.3">
      <c r="A147" s="398">
        <f>IF(B147&lt;&gt;"",COUNT(A$1:A146)+1,"")</f>
        <v>128</v>
      </c>
      <c r="B147" s="390" t="str">
        <f t="shared" si="4"/>
        <v>持株比率①-1-1</v>
      </c>
      <c r="C147" s="400" t="str">
        <f>IF(入力シート!$AD203&lt;&gt;"",入力シート!$AD203,"")</f>
        <v/>
      </c>
      <c r="D147" s="399" t="s">
        <v>540</v>
      </c>
      <c r="F147" s="393"/>
    </row>
    <row r="148" spans="1:7" x14ac:dyDescent="0.3">
      <c r="A148" s="398">
        <f>IF(B148&lt;&gt;"",COUNT(A$1:A147)+1,"")</f>
        <v>129</v>
      </c>
      <c r="B148" s="390" t="str">
        <f t="shared" si="4"/>
        <v>持株比率①-1-2</v>
      </c>
      <c r="C148" s="400" t="str">
        <f>IF(入力シート!$AD204&lt;&gt;"",入力シート!$AD204,"")</f>
        <v/>
      </c>
      <c r="D148" s="399" t="s">
        <v>541</v>
      </c>
      <c r="F148" s="393"/>
    </row>
    <row r="149" spans="1:7" x14ac:dyDescent="0.3">
      <c r="A149" s="398">
        <f>IF(B149&lt;&gt;"",COUNT(A$1:A148)+1,"")</f>
        <v>130</v>
      </c>
      <c r="B149" s="390" t="str">
        <f t="shared" si="4"/>
        <v>持株比率①-1-3</v>
      </c>
      <c r="C149" s="400" t="str">
        <f>IF(入力シート!$AD205&lt;&gt;"",入力シート!$AD205,"")</f>
        <v/>
      </c>
      <c r="D149" s="399" t="s">
        <v>542</v>
      </c>
      <c r="F149" s="393"/>
    </row>
    <row r="150" spans="1:7" x14ac:dyDescent="0.3">
      <c r="A150" s="419" t="s">
        <v>543</v>
      </c>
      <c r="B150" s="420"/>
      <c r="C150" s="421"/>
      <c r="D150" s="420"/>
      <c r="E150" s="387" t="s">
        <v>390</v>
      </c>
      <c r="F150" s="393"/>
      <c r="G150"/>
    </row>
    <row r="151" spans="1:7" x14ac:dyDescent="0.3">
      <c r="A151" s="398">
        <f>IF(B151&lt;&gt;"",COUNT(A$1:A150)+1,"")</f>
        <v>131</v>
      </c>
      <c r="B151" s="390" t="s">
        <v>163</v>
      </c>
      <c r="C151" s="394" t="str">
        <f>TEXT(IF(C$6="○",入力シート!M212,IF(C$7="○",入力シート!M303,"")),"ggge年m月d日;;")</f>
        <v/>
      </c>
      <c r="D151" s="390" t="s">
        <v>163</v>
      </c>
      <c r="E151" s="387" t="s">
        <v>390</v>
      </c>
      <c r="F151" s="393"/>
    </row>
    <row r="152" spans="1:7" x14ac:dyDescent="0.3">
      <c r="A152" s="398">
        <f>IF(B152&lt;&gt;"",COUNT(A$1:A151)+1,"")</f>
        <v>132</v>
      </c>
      <c r="B152" s="390" t="s">
        <v>789</v>
      </c>
      <c r="C152" s="394" t="str">
        <f>IF(C$6="○",入力シート!M213,IF(C$7="○",入力シート!M304,""))&amp;""</f>
        <v/>
      </c>
      <c r="D152" s="390" t="s">
        <v>789</v>
      </c>
      <c r="E152" s="387" t="s">
        <v>390</v>
      </c>
      <c r="F152" s="393"/>
    </row>
    <row r="153" spans="1:7" x14ac:dyDescent="0.3">
      <c r="A153" s="419" t="s">
        <v>544</v>
      </c>
      <c r="B153" s="420"/>
      <c r="C153" s="421"/>
      <c r="D153" s="420"/>
      <c r="E153" s="387" t="s">
        <v>390</v>
      </c>
      <c r="F153" s="393"/>
    </row>
    <row r="154" spans="1:7" hidden="1" x14ac:dyDescent="0.3">
      <c r="A154" s="494">
        <f>IF(B154&lt;&gt;"",COUNT(A$1:A153)+1,"")</f>
        <v>133</v>
      </c>
      <c r="B154" s="495" t="str">
        <f t="shared" ref="B154:B163" si="5">IF(OR(_xlfn.SINGLE(提出様式)="",_xlfn.SINGLE(提出様式)="様式第6"),IF(D154&lt;&gt;"",D154,""),"")</f>
        <v>第6 計画変更等の事項①</v>
      </c>
      <c r="C154" s="496" t="str">
        <f>IF(入力シート!E219&lt;&gt;"",入力シート!E219,"")</f>
        <v/>
      </c>
      <c r="D154" s="495" t="s">
        <v>545</v>
      </c>
      <c r="F154" s="393"/>
    </row>
    <row r="155" spans="1:7" hidden="1" x14ac:dyDescent="0.3">
      <c r="A155" s="494">
        <f>IF(B155&lt;&gt;"",COUNT(A$1:A154)+1,"")</f>
        <v>134</v>
      </c>
      <c r="B155" s="495" t="str">
        <f t="shared" si="5"/>
        <v>第6 計画変更等の内容①</v>
      </c>
      <c r="C155" s="496" t="str">
        <f>IF(OR(入力シート!P219&lt;&gt;"",入力シート!AE219&lt;&gt;""),入力シート!P219&amp;"→"&amp;入力シート!AE219,"")</f>
        <v/>
      </c>
      <c r="D155" s="495" t="s">
        <v>546</v>
      </c>
      <c r="F155" s="393"/>
    </row>
    <row r="156" spans="1:7" hidden="1" x14ac:dyDescent="0.3">
      <c r="A156" s="494">
        <f>IF(B156&lt;&gt;"",COUNT(A$1:A155)+1,"")</f>
        <v>135</v>
      </c>
      <c r="B156" s="495" t="str">
        <f t="shared" si="5"/>
        <v>第6 計画変更等の事項②</v>
      </c>
      <c r="C156" s="496" t="str">
        <f>IF(入力シート!E220&lt;&gt;"",入力シート!E220,"")</f>
        <v/>
      </c>
      <c r="D156" s="495" t="s">
        <v>547</v>
      </c>
      <c r="F156" s="393"/>
    </row>
    <row r="157" spans="1:7" hidden="1" x14ac:dyDescent="0.3">
      <c r="A157" s="494">
        <f>IF(B157&lt;&gt;"",COUNT(A$1:A156)+1,"")</f>
        <v>136</v>
      </c>
      <c r="B157" s="495" t="str">
        <f t="shared" si="5"/>
        <v>第6 計画変更等の内容②</v>
      </c>
      <c r="C157" s="496" t="str">
        <f>IF(OR(入力シート!P220&lt;&gt;"",入力シート!AE220&lt;&gt;""),入力シート!P220&amp;"→"&amp;入力シート!AE220,"")</f>
        <v/>
      </c>
      <c r="D157" s="495" t="s">
        <v>548</v>
      </c>
      <c r="F157" s="393"/>
    </row>
    <row r="158" spans="1:7" hidden="1" x14ac:dyDescent="0.3">
      <c r="A158" s="494">
        <f>IF(B158&lt;&gt;"",COUNT(A$1:A157)+1,"")</f>
        <v>137</v>
      </c>
      <c r="B158" s="495" t="str">
        <f t="shared" si="5"/>
        <v>第6 計画変更等の事項③</v>
      </c>
      <c r="C158" s="496" t="str">
        <f>IF(入力シート!E221&lt;&gt;"",入力シート!E221,"")</f>
        <v/>
      </c>
      <c r="D158" s="495" t="s">
        <v>549</v>
      </c>
      <c r="F158" s="393"/>
    </row>
    <row r="159" spans="1:7" hidden="1" x14ac:dyDescent="0.3">
      <c r="A159" s="494">
        <f>IF(B159&lt;&gt;"",COUNT(A$1:A158)+1,"")</f>
        <v>138</v>
      </c>
      <c r="B159" s="495" t="str">
        <f t="shared" si="5"/>
        <v>第6 計画変更等の内容③</v>
      </c>
      <c r="C159" s="496" t="str">
        <f>IF(OR(入力シート!P221&lt;&gt;"",入力シート!AE221&lt;&gt;""),入力シート!P221&amp;"→"&amp;入力シート!AE221,"")</f>
        <v/>
      </c>
      <c r="D159" s="495" t="s">
        <v>550</v>
      </c>
      <c r="F159" s="393"/>
    </row>
    <row r="160" spans="1:7" hidden="1" x14ac:dyDescent="0.3">
      <c r="A160" s="494">
        <f>IF(B160&lt;&gt;"",COUNT(A$1:A159)+1,"")</f>
        <v>139</v>
      </c>
      <c r="B160" s="495" t="str">
        <f t="shared" si="5"/>
        <v>第6 計画変更等の事項④</v>
      </c>
      <c r="C160" s="496" t="str">
        <f>IF(入力シート!E222&lt;&gt;"",入力シート!E222,"")</f>
        <v/>
      </c>
      <c r="D160" s="495" t="s">
        <v>551</v>
      </c>
      <c r="F160" s="393"/>
    </row>
    <row r="161" spans="1:6" hidden="1" x14ac:dyDescent="0.3">
      <c r="A161" s="494">
        <f>IF(B161&lt;&gt;"",COUNT(A$1:A160)+1,"")</f>
        <v>140</v>
      </c>
      <c r="B161" s="495" t="str">
        <f t="shared" si="5"/>
        <v>第6 計画変更等の内容④</v>
      </c>
      <c r="C161" s="496" t="str">
        <f>IF(OR(入力シート!P222&lt;&gt;"",入力シート!AE222&lt;&gt;""),入力シート!P222&amp;"→"&amp;入力シート!AE222,"")</f>
        <v/>
      </c>
      <c r="D161" s="495" t="s">
        <v>552</v>
      </c>
      <c r="F161" s="393"/>
    </row>
    <row r="162" spans="1:6" hidden="1" x14ac:dyDescent="0.3">
      <c r="A162" s="494">
        <f>IF(B162&lt;&gt;"",COUNT(A$1:A161)+1,"")</f>
        <v>141</v>
      </c>
      <c r="B162" s="495" t="str">
        <f t="shared" si="5"/>
        <v>第6 計画変更等の理由</v>
      </c>
      <c r="C162" s="496" t="str">
        <f>IF(入力シート!E225&lt;&gt;"",入力シート!E225,"")</f>
        <v/>
      </c>
      <c r="D162" s="495" t="s">
        <v>553</v>
      </c>
      <c r="F162" s="393"/>
    </row>
    <row r="163" spans="1:6" hidden="1" x14ac:dyDescent="0.3">
      <c r="A163" s="494">
        <f>IF(B163&lt;&gt;"",COUNT(A$1:A162)+1,"")</f>
        <v>142</v>
      </c>
      <c r="B163" s="495" t="str">
        <f t="shared" si="5"/>
        <v>第6 添付資料</v>
      </c>
      <c r="C163" s="496" t="str">
        <f>IF(入力シート!E232&lt;&gt;"",入力シート!E232,"")</f>
        <v/>
      </c>
      <c r="D163" s="495" t="s">
        <v>554</v>
      </c>
      <c r="F163" s="393"/>
    </row>
    <row r="164" spans="1:6" x14ac:dyDescent="0.3">
      <c r="A164" s="422">
        <f>IF(B164&lt;&gt;"",COUNT(A$1:A163)+1,"")</f>
        <v>143</v>
      </c>
      <c r="B164" s="390" t="str">
        <f>IF(OR(提出様式="",提出様式="計画変更様式"),IF(D164&lt;&gt;"",D164,""),"")</f>
        <v xml:space="preserve"> 計画変更等の事項①</v>
      </c>
      <c r="C164" s="394" t="str">
        <f>IF(入力シート!E239&lt;&gt;"",入力シート!E239,"")</f>
        <v/>
      </c>
      <c r="D164" s="390" t="s">
        <v>814</v>
      </c>
      <c r="F164" s="393"/>
    </row>
    <row r="165" spans="1:6" x14ac:dyDescent="0.3">
      <c r="A165" s="422">
        <f>IF(B165&lt;&gt;"",COUNT(A$1:A164)+1,"")</f>
        <v>144</v>
      </c>
      <c r="B165" s="390" t="str">
        <f>IF(OR(提出様式="",提出様式="計画変更様式"),IF(D165&lt;&gt;"",D165,""),"")</f>
        <v xml:space="preserve"> 計画変更等の内容①</v>
      </c>
      <c r="C165" s="394" t="str">
        <f>IF(OR(入力シート!P239&lt;&gt;"",入力シート!AE239&lt;&gt;""),入力シート!P239&amp;"→"&amp;入力シート!AE239,"")</f>
        <v/>
      </c>
      <c r="D165" s="390" t="s">
        <v>815</v>
      </c>
      <c r="F165" s="393"/>
    </row>
    <row r="166" spans="1:6" x14ac:dyDescent="0.3">
      <c r="A166" s="422">
        <f>IF(B166&lt;&gt;"",COUNT(A$1:A165)+1,"")</f>
        <v>145</v>
      </c>
      <c r="B166" s="390" t="str">
        <f t="shared" ref="B166:B173" si="6">IF(OR(_xlfn.SINGLE(提出様式)="",_xlfn.SINGLE(提出様式)="計画変更様式"),IF(D166&lt;&gt;"",D166,""),"")</f>
        <v xml:space="preserve"> 計画変更等の事項②</v>
      </c>
      <c r="C166" s="394" t="str">
        <f>IF(入力シート!E240&lt;&gt;"",入力シート!E240,"")</f>
        <v/>
      </c>
      <c r="D166" s="390" t="s">
        <v>816</v>
      </c>
      <c r="F166" s="393"/>
    </row>
    <row r="167" spans="1:6" x14ac:dyDescent="0.3">
      <c r="A167" s="422">
        <f>IF(B167&lt;&gt;"",COUNT(A$1:A166)+1,"")</f>
        <v>146</v>
      </c>
      <c r="B167" s="390" t="str">
        <f t="shared" si="6"/>
        <v xml:space="preserve"> 計画変更等の内容②</v>
      </c>
      <c r="C167" s="394" t="str">
        <f>IF(OR(入力シート!P240&lt;&gt;"",入力シート!AE240&lt;&gt;""),入力シート!P240&amp;"→"&amp;入力シート!AE240,"")</f>
        <v/>
      </c>
      <c r="D167" s="390" t="s">
        <v>817</v>
      </c>
      <c r="F167" s="393"/>
    </row>
    <row r="168" spans="1:6" x14ac:dyDescent="0.3">
      <c r="A168" s="422">
        <f>IF(B168&lt;&gt;"",COUNT(A$1:A167)+1,"")</f>
        <v>147</v>
      </c>
      <c r="B168" s="390" t="str">
        <f t="shared" si="6"/>
        <v xml:space="preserve"> 計画変更等の事項③</v>
      </c>
      <c r="C168" s="394" t="str">
        <f>IF(入力シート!E241&lt;&gt;"",入力シート!E241,"")</f>
        <v/>
      </c>
      <c r="D168" s="390" t="s">
        <v>818</v>
      </c>
      <c r="F168" s="393"/>
    </row>
    <row r="169" spans="1:6" x14ac:dyDescent="0.3">
      <c r="A169" s="422">
        <f>IF(B169&lt;&gt;"",COUNT(A$1:A168)+1,"")</f>
        <v>148</v>
      </c>
      <c r="B169" s="390" t="str">
        <f t="shared" si="6"/>
        <v xml:space="preserve"> 計画変更等の内容③</v>
      </c>
      <c r="C169" s="394" t="str">
        <f>IF(OR(入力シート!P241&lt;&gt;"",入力シート!AE241&lt;&gt;""),入力シート!P241&amp;"→"&amp;入力シート!AE241,"")</f>
        <v/>
      </c>
      <c r="D169" s="390" t="s">
        <v>819</v>
      </c>
      <c r="F169" s="393"/>
    </row>
    <row r="170" spans="1:6" x14ac:dyDescent="0.3">
      <c r="A170" s="422">
        <f>IF(B170&lt;&gt;"",COUNT(A$1:A169)+1,"")</f>
        <v>149</v>
      </c>
      <c r="B170" s="390" t="str">
        <f t="shared" si="6"/>
        <v xml:space="preserve"> 計画変更等の事項④</v>
      </c>
      <c r="C170" s="394" t="str">
        <f>IF(入力シート!E242&lt;&gt;"",入力シート!E242,"")</f>
        <v/>
      </c>
      <c r="D170" s="390" t="s">
        <v>820</v>
      </c>
      <c r="F170" s="393"/>
    </row>
    <row r="171" spans="1:6" x14ac:dyDescent="0.3">
      <c r="A171" s="422">
        <f>IF(B171&lt;&gt;"",COUNT(A$1:A170)+1,"")</f>
        <v>150</v>
      </c>
      <c r="B171" s="390" t="str">
        <f t="shared" si="6"/>
        <v xml:space="preserve"> 計画変更等の内容④</v>
      </c>
      <c r="C171" s="394" t="str">
        <f>IF(OR(入力シート!P242&lt;&gt;"",入力シート!AE242&lt;&gt;""),入力シート!P242&amp;"→"&amp;入力シート!AE242,"")</f>
        <v/>
      </c>
      <c r="D171" s="390" t="s">
        <v>821</v>
      </c>
      <c r="F171" s="393"/>
    </row>
    <row r="172" spans="1:6" x14ac:dyDescent="0.3">
      <c r="A172" s="422">
        <f>IF(B172&lt;&gt;"",COUNT(A$1:A171)+1,"")</f>
        <v>151</v>
      </c>
      <c r="B172" s="390" t="str">
        <f t="shared" si="6"/>
        <v xml:space="preserve"> 計画変更等の理由</v>
      </c>
      <c r="C172" s="394" t="str">
        <f>IF(入力シート!E245&lt;&gt;"",入力シート!E245,"")</f>
        <v/>
      </c>
      <c r="D172" s="390" t="s">
        <v>822</v>
      </c>
      <c r="F172" s="393"/>
    </row>
    <row r="173" spans="1:6" x14ac:dyDescent="0.3">
      <c r="A173" s="422">
        <f>IF(B173&lt;&gt;"",COUNT(A$1:A172)+1,"")</f>
        <v>152</v>
      </c>
      <c r="B173" s="390" t="str">
        <f t="shared" si="6"/>
        <v xml:space="preserve"> 添付資料</v>
      </c>
      <c r="C173" s="394" t="str">
        <f>IF(入力シート!E252&lt;&gt;"",入力シート!E252,"")</f>
        <v/>
      </c>
      <c r="D173" s="390" t="s">
        <v>823</v>
      </c>
      <c r="F173" s="393"/>
    </row>
    <row r="174" spans="1:6" hidden="1" x14ac:dyDescent="0.3">
      <c r="A174" s="422">
        <f>IF(B174&lt;&gt;"",COUNT(A$1:A173)+1,"")</f>
        <v>153</v>
      </c>
      <c r="B174" s="390" t="str">
        <f>IF(OR(_xlfn.SINGLE(提出様式)="",_xlfn.SINGLE(提出様式)="様式第6",_xlfn.SINGLE(提出様式)="計画変更様式"),IF(D174&lt;&gt;"",D174,""),"")</f>
        <v>事業完了日</v>
      </c>
      <c r="C174" s="394" t="str">
        <f>IF(入力シート!J260&lt;&gt;"",TEXT(入力シート!J260,"ggge年m月d日"),"")</f>
        <v/>
      </c>
      <c r="D174" s="390" t="s">
        <v>501</v>
      </c>
      <c r="E174" s="387" t="s">
        <v>390</v>
      </c>
      <c r="F174" s="393"/>
    </row>
    <row r="175" spans="1:6" hidden="1" x14ac:dyDescent="0.3">
      <c r="A175" s="398">
        <f>IF(B175&lt;&gt;"",COUNT(A$1:A174)+1,"")</f>
        <v>154</v>
      </c>
      <c r="B175" s="390" t="str">
        <f>IF(OR(_xlfn.SINGLE(提出様式)="",_xlfn.SINGLE(提出様式)="様式第6",_xlfn.SINGLE(提出様式)="計画変更様式"),IF(D175&lt;&gt;"",D175,""),"")</f>
        <v>顧客件数</v>
      </c>
      <c r="C175" s="423" t="str">
        <f>IF(入力シート!M263&lt;&gt;"",入力シート!M263,"")</f>
        <v/>
      </c>
      <c r="D175" s="390" t="s">
        <v>70</v>
      </c>
      <c r="E175" s="387" t="s">
        <v>390</v>
      </c>
      <c r="F175" s="393"/>
    </row>
    <row r="176" spans="1:6" hidden="1" x14ac:dyDescent="0.3">
      <c r="A176" s="398">
        <f>IF(B176&lt;&gt;"",COUNT(A$1:A175)+1,"")</f>
        <v>155</v>
      </c>
      <c r="B176" s="390" t="str">
        <f>IF(OR(_xlfn.SINGLE(提出様式)="",_xlfn.SINGLE(提出様式)="様式第6",_xlfn.SINGLE(提出様式)="計画変更様式"),IF(D176&lt;&gt;"",D176,""),"")</f>
        <v>導入済の件数（遠隔開閉栓等）</v>
      </c>
      <c r="C176" s="423" t="str">
        <f>IF(AND(事業区分=1,入力シート!M265&lt;&gt;""),入力シート!M265,"")</f>
        <v/>
      </c>
      <c r="D176" s="390" t="s">
        <v>458</v>
      </c>
      <c r="E176" s="387" t="s">
        <v>390</v>
      </c>
      <c r="F176" s="393"/>
    </row>
    <row r="177" spans="1:6" hidden="1" x14ac:dyDescent="0.3">
      <c r="A177" s="398">
        <f>IF(B177&lt;&gt;"",COUNT(A$1:A176)+1,"")</f>
        <v>156</v>
      </c>
      <c r="B177" s="390" t="str">
        <f>IF(OR(_xlfn.SINGLE(提出様式)="",_xlfn.SINGLE(提出様式)="様式第6",_xlfn.SINGLE(提出様式)="計画変更様式"),IF(D177&lt;&gt;"",D177,""),"")</f>
        <v>現行導入率（遠隔開閉栓等）</v>
      </c>
      <c r="C177" s="400" t="str">
        <f>IF(AND(事業区分=1,入力シート!M266&lt;&gt;""),入力シート!M266,"")</f>
        <v/>
      </c>
      <c r="D177" s="401" t="s">
        <v>459</v>
      </c>
      <c r="E177" s="402" t="s">
        <v>555</v>
      </c>
      <c r="F177" s="393"/>
    </row>
    <row r="178" spans="1:6" hidden="1" x14ac:dyDescent="0.3">
      <c r="A178" s="406" t="str">
        <f>IF(B178&lt;&gt;"",COUNT(A$1:A177)+1,"")</f>
        <v/>
      </c>
      <c r="B178" s="407" t="str">
        <f>IF(OR(_xlfn.SINGLE(提出様式)="",_xlfn.SINGLE(提出様式)="様式第6",_xlfn.SINGLE(提出様式)="計画変更様式"),IF(D178&lt;&gt;"",D178,""),"")</f>
        <v/>
      </c>
      <c r="C178" s="408" t="str">
        <f>IF(AND(事業区分=1,入力シート!M267&lt;&gt;""),入力シート!M267,"")</f>
        <v/>
      </c>
      <c r="D178" s="407"/>
      <c r="E178" s="409" t="s">
        <v>461</v>
      </c>
      <c r="F178" s="393"/>
    </row>
    <row r="179" spans="1:6" hidden="1" x14ac:dyDescent="0.3">
      <c r="A179" s="404" t="str">
        <f>IF(B179&lt;&gt;"",COUNT(A$1:A178)+1,"")</f>
        <v/>
      </c>
      <c r="B179" s="396"/>
      <c r="C179" s="424" t="str">
        <f>IF(AND(事業区分=1,入力シート!M268&lt;&gt;""),入力シート!M268,"")</f>
        <v/>
      </c>
      <c r="D179" s="412" t="s">
        <v>556</v>
      </c>
      <c r="E179" s="387" t="s">
        <v>390</v>
      </c>
      <c r="F179" s="393"/>
    </row>
    <row r="180" spans="1:6" hidden="1" x14ac:dyDescent="0.3">
      <c r="A180" s="404" t="str">
        <f>IF(B180&lt;&gt;"",COUNT(A$1:A179)+1,"")</f>
        <v/>
      </c>
      <c r="B180" s="396"/>
      <c r="C180" s="425" t="str">
        <f>IF(AND(事業区分=1,入力シート!T269&lt;&gt;""),入力シート!T269,"")</f>
        <v/>
      </c>
      <c r="D180" s="412" t="s">
        <v>557</v>
      </c>
      <c r="E180" s="387" t="s">
        <v>390</v>
      </c>
      <c r="F180" s="393"/>
    </row>
    <row r="181" spans="1:6" hidden="1" x14ac:dyDescent="0.3">
      <c r="A181" s="404" t="str">
        <f>IF(B181&lt;&gt;"",COUNT(A$1:A180)+1,"")</f>
        <v/>
      </c>
      <c r="B181" s="396"/>
      <c r="C181" s="425" t="str">
        <f>IF(AND(事業区分=1,入力シート!T270&lt;&gt;""),入力シート!T270,"")</f>
        <v/>
      </c>
      <c r="D181" s="412" t="s">
        <v>558</v>
      </c>
      <c r="E181" s="387" t="s">
        <v>390</v>
      </c>
      <c r="F181" s="393"/>
    </row>
    <row r="182" spans="1:6" hidden="1" x14ac:dyDescent="0.3">
      <c r="A182" s="404" t="str">
        <f>IF(B182&lt;&gt;"",COUNT(A$1:A181)+1,"")</f>
        <v/>
      </c>
      <c r="B182" s="396"/>
      <c r="C182" s="424" t="str">
        <f>IF(AND(事業区分=1,入力シート!E271&lt;&gt;""),入力シート!E271,"")</f>
        <v/>
      </c>
      <c r="D182" s="412" t="s">
        <v>559</v>
      </c>
      <c r="E182" s="387" t="s">
        <v>390</v>
      </c>
      <c r="F182" s="393"/>
    </row>
    <row r="183" spans="1:6" hidden="1" x14ac:dyDescent="0.3">
      <c r="A183" s="398">
        <f>IF(B183&lt;&gt;"",COUNT(A$1:A182)+1,"")</f>
        <v>157</v>
      </c>
      <c r="B183" s="390" t="str">
        <f t="shared" ref="B183:B214" si="7">IF(OR(_xlfn.SINGLE(提出様式)="",_xlfn.SINGLE(提出様式)="様式第6",_xlfn.SINGLE(提出様式)="計画変更様式"),IF(D183&lt;&gt;"",D183,""),"")</f>
        <v>今回導入したい件数（遠隔開閉栓等）新規</v>
      </c>
      <c r="C183" s="423" t="str">
        <f>IF(AND(事業区分=1,入力シート!M272&lt;&gt;""),入力シート!M272,"")</f>
        <v/>
      </c>
      <c r="D183" s="401" t="s">
        <v>466</v>
      </c>
      <c r="E183" s="402" t="s">
        <v>467</v>
      </c>
      <c r="F183" s="393"/>
    </row>
    <row r="184" spans="1:6" hidden="1" x14ac:dyDescent="0.3">
      <c r="A184" s="398">
        <f>IF(B184&lt;&gt;"",COUNT(A$1:A183)+1,"")</f>
        <v>158</v>
      </c>
      <c r="B184" s="390" t="str">
        <f t="shared" si="7"/>
        <v>今回導入したい件数（遠隔開閉栓等）交換</v>
      </c>
      <c r="C184" s="423" t="str">
        <f>IF(AND(事業区分=1,入力シート!M273&lt;&gt;""),入力シート!M273,"")</f>
        <v/>
      </c>
      <c r="D184" s="401" t="s">
        <v>468</v>
      </c>
      <c r="E184" s="402" t="s">
        <v>467</v>
      </c>
      <c r="F184" s="393"/>
    </row>
    <row r="185" spans="1:6" hidden="1" x14ac:dyDescent="0.3">
      <c r="A185" s="398">
        <f>IF(B185&lt;&gt;"",COUNT(A$1:A184)+1,"")</f>
        <v>159</v>
      </c>
      <c r="B185" s="390" t="str">
        <f t="shared" si="7"/>
        <v>新規導入件数（遠隔開閉栓等）</v>
      </c>
      <c r="C185" s="423" t="str">
        <f>IF(AND(事業区分=1,入力シート!M274&lt;&gt;""),入力シート!M274,"")</f>
        <v/>
      </c>
      <c r="D185" s="390" t="s">
        <v>560</v>
      </c>
      <c r="E185" s="413" t="s">
        <v>470</v>
      </c>
      <c r="F185" s="393"/>
    </row>
    <row r="186" spans="1:6" hidden="1" x14ac:dyDescent="0.3">
      <c r="A186" s="398">
        <f>IF(B186&lt;&gt;"",COUNT(A$1:A185)+1,"")</f>
        <v>160</v>
      </c>
      <c r="B186" s="390" t="str">
        <f t="shared" si="7"/>
        <v>新規導入件数判定（遠隔開閉栓等）</v>
      </c>
      <c r="C186" s="394" t="str">
        <f>IF(AND(事業区分=1,入力シート!AB274&lt;&gt;""),入力シート!AB274,"")</f>
        <v/>
      </c>
      <c r="D186" s="390" t="s">
        <v>561</v>
      </c>
      <c r="E186" s="402" t="s">
        <v>562</v>
      </c>
      <c r="F186" s="393"/>
    </row>
    <row r="187" spans="1:6" hidden="1" x14ac:dyDescent="0.3">
      <c r="A187" s="398">
        <f>IF(B187&lt;&gt;"",COUNT(A$1:A186)+1,"")</f>
        <v>161</v>
      </c>
      <c r="B187" s="390" t="str">
        <f t="shared" si="7"/>
        <v>今回導入後の導入率（遠隔開閉栓等）</v>
      </c>
      <c r="C187" s="415" t="str">
        <f>IF(AND(事業区分=1,入力シート!M275&lt;&gt;""),入力シート!M275,"")</f>
        <v/>
      </c>
      <c r="D187" s="390" t="s">
        <v>473</v>
      </c>
      <c r="E187" s="402" t="s">
        <v>467</v>
      </c>
      <c r="F187" s="393"/>
    </row>
    <row r="188" spans="1:6" hidden="1" x14ac:dyDescent="0.3">
      <c r="A188" s="398">
        <f>IF(B188&lt;&gt;"",COUNT(A$1:A187)+1,"")</f>
        <v>162</v>
      </c>
      <c r="B188" s="390" t="str">
        <f t="shared" si="7"/>
        <v>今回導入後の導入率差（遠隔開閉栓等）</v>
      </c>
      <c r="C188" s="415" t="str">
        <f>IF(AND(事業区分=1,入力シート!M276&lt;&gt;""),入力シート!M276,"")</f>
        <v/>
      </c>
      <c r="D188" s="390" t="s">
        <v>768</v>
      </c>
      <c r="E188" s="402" t="s">
        <v>467</v>
      </c>
      <c r="F188" s="393"/>
    </row>
    <row r="189" spans="1:6" hidden="1" x14ac:dyDescent="0.3">
      <c r="A189" s="398">
        <f>IF(B189&lt;&gt;"",COUNT(A$1:A188)+1,"")</f>
        <v>163</v>
      </c>
      <c r="B189" s="390" t="str">
        <f t="shared" si="7"/>
        <v>導入済の件数（遠隔検針 or 集中監視）</v>
      </c>
      <c r="C189" s="423" t="str">
        <f>IF(AND(事業区分=2,入力シート!M278&lt;&gt;""),入力シート!M278,"")</f>
        <v/>
      </c>
      <c r="D189" s="390" t="s">
        <v>474</v>
      </c>
      <c r="E189" s="387" t="s">
        <v>390</v>
      </c>
      <c r="F189" s="393"/>
    </row>
    <row r="190" spans="1:6" hidden="1" x14ac:dyDescent="0.3">
      <c r="A190" s="398">
        <f>IF(B190&lt;&gt;"",COUNT(A$1:A189)+1,"")</f>
        <v>164</v>
      </c>
      <c r="B190" s="390" t="str">
        <f t="shared" si="7"/>
        <v>現行導入率（遠隔検針 or 集中監視）</v>
      </c>
      <c r="C190" s="400" t="str">
        <f>IF(AND(事業区分=2,入力シート!M279&lt;&gt;""),入力シート!M279,"")</f>
        <v/>
      </c>
      <c r="D190" s="401" t="s">
        <v>475</v>
      </c>
      <c r="E190" s="402" t="s">
        <v>563</v>
      </c>
      <c r="F190" s="393"/>
    </row>
    <row r="191" spans="1:6" hidden="1" x14ac:dyDescent="0.3">
      <c r="A191" s="406" t="str">
        <f>IF(B191&lt;&gt;"",COUNT(A$1:A190)+1,"")</f>
        <v/>
      </c>
      <c r="B191" s="407" t="str">
        <f t="shared" si="7"/>
        <v/>
      </c>
      <c r="C191" s="408" t="str">
        <f>IF(AND(事業区分=2,入力シート!M280&lt;&gt;""),入力シート!M280,"")</f>
        <v/>
      </c>
      <c r="D191" s="407"/>
      <c r="E191" s="409" t="s">
        <v>477</v>
      </c>
      <c r="F191" s="393"/>
    </row>
    <row r="192" spans="1:6" s="509" customFormat="1" hidden="1" x14ac:dyDescent="0.3">
      <c r="A192" s="497">
        <f>IF(B192&lt;&gt;"",COUNT(A$1:A191)+1,"")</f>
        <v>165</v>
      </c>
      <c r="B192" s="495" t="str">
        <f t="shared" si="7"/>
        <v>今回導入したい件数（遠隔検針 or 集中監視）新規</v>
      </c>
      <c r="C192" s="499" t="str">
        <f>IF(AND(事業区分=2,入力シート!M281&lt;&gt;""),入力シート!M281,"")</f>
        <v/>
      </c>
      <c r="D192" s="500" t="s">
        <v>478</v>
      </c>
      <c r="E192" s="509" t="s">
        <v>467</v>
      </c>
      <c r="F192" s="510"/>
    </row>
    <row r="193" spans="1:6" s="509" customFormat="1" hidden="1" x14ac:dyDescent="0.3">
      <c r="A193" s="497">
        <f>IF(B193&lt;&gt;"",COUNT(A$1:A192)+1,"")</f>
        <v>166</v>
      </c>
      <c r="B193" s="495" t="str">
        <f t="shared" si="7"/>
        <v>今回導入したい件数（遠隔検針 or 集中監視）交換</v>
      </c>
      <c r="C193" s="499" t="str">
        <f>IF(AND(事業区分=2,入力シート!M282&lt;&gt;""),入力シート!M282,"")</f>
        <v/>
      </c>
      <c r="D193" s="500" t="s">
        <v>479</v>
      </c>
      <c r="E193" s="509" t="s">
        <v>467</v>
      </c>
      <c r="F193" s="510"/>
    </row>
    <row r="194" spans="1:6" s="509" customFormat="1" hidden="1" x14ac:dyDescent="0.3">
      <c r="A194" s="497">
        <f>IF(B194&lt;&gt;"",COUNT(A$1:A193)+1,"")</f>
        <v>167</v>
      </c>
      <c r="B194" s="495" t="str">
        <f t="shared" si="7"/>
        <v>新規導入件数（遠隔検針 or 集中監視）</v>
      </c>
      <c r="C194" s="499" t="str">
        <f>IF(AND(事業区分=2,入力シート!M283&lt;&gt;""),入力シート!M283,"")</f>
        <v/>
      </c>
      <c r="D194" s="495" t="s">
        <v>564</v>
      </c>
      <c r="E194" s="509" t="s">
        <v>481</v>
      </c>
      <c r="F194" s="510"/>
    </row>
    <row r="195" spans="1:6" s="509" customFormat="1" hidden="1" x14ac:dyDescent="0.3">
      <c r="A195" s="497">
        <f>IF(B195&lt;&gt;"",COUNT(A$1:A194)+1,"")</f>
        <v>168</v>
      </c>
      <c r="B195" s="495" t="str">
        <f t="shared" si="7"/>
        <v>新規導入件数判定（遠隔検針 or 集中監視）</v>
      </c>
      <c r="C195" s="496" t="str">
        <f>IF(AND(事業区分=2,入力シート!AB283&lt;&gt;""),入力シート!AB283,"")</f>
        <v/>
      </c>
      <c r="D195" s="495" t="s">
        <v>565</v>
      </c>
      <c r="E195" s="509" t="s">
        <v>566</v>
      </c>
      <c r="F195" s="510"/>
    </row>
    <row r="196" spans="1:6" s="509" customFormat="1" hidden="1" x14ac:dyDescent="0.3">
      <c r="A196" s="497">
        <f>IF(B196&lt;&gt;"",COUNT(A$1:A195)+1,"")</f>
        <v>169</v>
      </c>
      <c r="B196" s="495" t="str">
        <f t="shared" si="7"/>
        <v>今回導入後の導入率（遠隔検針 or 集中監視）</v>
      </c>
      <c r="C196" s="511" t="str">
        <f>IF(AND(事業区分=2,入力シート!M284&lt;&gt;""),入力シート!M284,"")</f>
        <v/>
      </c>
      <c r="D196" s="495" t="s">
        <v>484</v>
      </c>
      <c r="E196" s="509" t="s">
        <v>467</v>
      </c>
      <c r="F196" s="510"/>
    </row>
    <row r="197" spans="1:6" s="509" customFormat="1" hidden="1" x14ac:dyDescent="0.3">
      <c r="A197" s="497">
        <f>IF(B197&lt;&gt;"",COUNT(A$1:A196)+1,"")</f>
        <v>170</v>
      </c>
      <c r="B197" s="495" t="str">
        <f t="shared" si="7"/>
        <v>今回導入後の導入率差（遠隔検針 or 集中監視）</v>
      </c>
      <c r="C197" s="511" t="str">
        <f>IF(AND(事業区分=2,入力シート!M285&lt;&gt;""),入力シート!M285,"")</f>
        <v/>
      </c>
      <c r="D197" s="495" t="s">
        <v>769</v>
      </c>
      <c r="E197" s="509" t="s">
        <v>467</v>
      </c>
      <c r="F197" s="510"/>
    </row>
    <row r="198" spans="1:6" s="509" customFormat="1" hidden="1" x14ac:dyDescent="0.3">
      <c r="A198" s="497">
        <f>IF(B198&lt;&gt;"",COUNT(A$1:A197)+1,"")</f>
        <v>171</v>
      </c>
      <c r="B198" s="495" t="str">
        <f t="shared" si="7"/>
        <v>様式6総合判定</v>
      </c>
      <c r="C198" s="496" t="str">
        <f>IF(入力シート!C286&lt;&gt;"",入力シート!C286,"")</f>
        <v/>
      </c>
      <c r="D198" s="495" t="s">
        <v>567</v>
      </c>
      <c r="E198" s="509" t="s">
        <v>568</v>
      </c>
      <c r="F198" s="510"/>
    </row>
    <row r="199" spans="1:6" s="509" customFormat="1" hidden="1" x14ac:dyDescent="0.3">
      <c r="A199" s="497">
        <f>IF(B199&lt;&gt;"",COUNT(A$1:A198)+1,"")</f>
        <v>172</v>
      </c>
      <c r="B199" s="495" t="str">
        <f t="shared" si="7"/>
        <v>補助事業に要する経費（イ）物品購入費</v>
      </c>
      <c r="C199" s="499" t="str">
        <f>IF(入力シート!M291&lt;&gt;"",入力シート!M291,"")</f>
        <v/>
      </c>
      <c r="D199" s="495" t="s">
        <v>569</v>
      </c>
      <c r="E199" s="509" t="s">
        <v>390</v>
      </c>
      <c r="F199" s="510"/>
    </row>
    <row r="200" spans="1:6" s="509" customFormat="1" hidden="1" x14ac:dyDescent="0.3">
      <c r="A200" s="497">
        <f>IF(B200&lt;&gt;"",COUNT(A$1:A199)+1,"")</f>
        <v>173</v>
      </c>
      <c r="B200" s="495" t="str">
        <f t="shared" si="7"/>
        <v>補助事業に要する経費（ロ）消耗品費等</v>
      </c>
      <c r="C200" s="499" t="str">
        <f>IF(入力シート!M292&lt;&gt;"",入力シート!M292,"")</f>
        <v/>
      </c>
      <c r="D200" s="495" t="s">
        <v>570</v>
      </c>
      <c r="E200" s="509" t="s">
        <v>390</v>
      </c>
      <c r="F200" s="510"/>
    </row>
    <row r="201" spans="1:6" s="509" customFormat="1" hidden="1" x14ac:dyDescent="0.3">
      <c r="A201" s="497">
        <f>IF(B201&lt;&gt;"",COUNT(A$1:A200)+1,"")</f>
        <v>174</v>
      </c>
      <c r="B201" s="495" t="str">
        <f t="shared" si="7"/>
        <v>補助事業に要する経費（ハ）その他</v>
      </c>
      <c r="C201" s="499" t="str">
        <f>IF(入力シート!M293&lt;&gt;"",入力シート!M293,"")</f>
        <v/>
      </c>
      <c r="D201" s="495" t="s">
        <v>571</v>
      </c>
      <c r="E201" s="509" t="s">
        <v>390</v>
      </c>
      <c r="F201" s="510"/>
    </row>
    <row r="202" spans="1:6" s="509" customFormat="1" hidden="1" x14ac:dyDescent="0.3">
      <c r="A202" s="497">
        <f>IF(B202&lt;&gt;"",COUNT(A$1:A201)+1,"")</f>
        <v>175</v>
      </c>
      <c r="B202" s="495" t="str">
        <f t="shared" si="7"/>
        <v>補助対象経費（イ）物品購入費</v>
      </c>
      <c r="C202" s="499" t="str">
        <f>IF(入力シート!U291&lt;&gt;"",入力シート!U291,"")</f>
        <v/>
      </c>
      <c r="D202" s="495" t="s">
        <v>572</v>
      </c>
      <c r="E202" s="509" t="s">
        <v>390</v>
      </c>
      <c r="F202" s="510"/>
    </row>
    <row r="203" spans="1:6" s="509" customFormat="1" hidden="1" x14ac:dyDescent="0.3">
      <c r="A203" s="497">
        <f>IF(B203&lt;&gt;"",COUNT(A$1:A202)+1,"")</f>
        <v>176</v>
      </c>
      <c r="B203" s="495" t="str">
        <f t="shared" si="7"/>
        <v>補助対象経費（ロ）消耗品費等</v>
      </c>
      <c r="C203" s="499" t="str">
        <f>IF(入力シート!U292&lt;&gt;"",入力シート!U292,"")</f>
        <v/>
      </c>
      <c r="D203" s="495" t="s">
        <v>573</v>
      </c>
      <c r="E203" s="509" t="s">
        <v>390</v>
      </c>
      <c r="F203" s="510"/>
    </row>
    <row r="204" spans="1:6" s="509" customFormat="1" hidden="1" x14ac:dyDescent="0.3">
      <c r="A204" s="497">
        <f>IF(B204&lt;&gt;"",COUNT(A$1:A203)+1,"")</f>
        <v>177</v>
      </c>
      <c r="B204" s="495" t="str">
        <f t="shared" si="7"/>
        <v>補助対象経費（ハ）その他</v>
      </c>
      <c r="C204" s="499" t="str">
        <f>IF(入力シート!U293&lt;&gt;"",入力シート!U293,"")</f>
        <v/>
      </c>
      <c r="D204" s="495" t="s">
        <v>574</v>
      </c>
      <c r="E204" s="509" t="s">
        <v>390</v>
      </c>
      <c r="F204" s="510"/>
    </row>
    <row r="205" spans="1:6" s="509" customFormat="1" hidden="1" x14ac:dyDescent="0.3">
      <c r="A205" s="497">
        <f>IF(B205&lt;&gt;"",COUNT(A$1:A204)+1,"")</f>
        <v>178</v>
      </c>
      <c r="B205" s="495" t="str">
        <f t="shared" si="7"/>
        <v>補助率</v>
      </c>
      <c r="C205" s="496" t="str">
        <f>IF(入力シート!AC294&lt;&gt;"",入力シート!AC294,"")</f>
        <v>1/2</v>
      </c>
      <c r="D205" s="495" t="s">
        <v>575</v>
      </c>
      <c r="E205" s="509" t="s">
        <v>390</v>
      </c>
      <c r="F205" s="510"/>
    </row>
    <row r="206" spans="1:6" s="509" customFormat="1" hidden="1" x14ac:dyDescent="0.3">
      <c r="A206" s="497">
        <f>IF(B206&lt;&gt;"",COUNT(A$1:A205)+1,"")</f>
        <v>179</v>
      </c>
      <c r="B206" s="495" t="str">
        <f t="shared" si="7"/>
        <v>補助金の額（イ）物品購入費</v>
      </c>
      <c r="C206" s="499">
        <f>IF(入力シート!AG291&lt;&gt;"",入力シート!AG291,"")</f>
        <v>0</v>
      </c>
      <c r="D206" s="495" t="s">
        <v>806</v>
      </c>
      <c r="E206" s="509" t="s">
        <v>390</v>
      </c>
      <c r="F206" s="510"/>
    </row>
    <row r="207" spans="1:6" s="509" customFormat="1" hidden="1" x14ac:dyDescent="0.3">
      <c r="A207" s="497">
        <f>IF(B207&lt;&gt;"",COUNT(A$1:A206)+1,"")</f>
        <v>180</v>
      </c>
      <c r="B207" s="495" t="str">
        <f t="shared" si="7"/>
        <v>補助金の額（ロ）消耗品費等</v>
      </c>
      <c r="C207" s="499">
        <f>IF(入力シート!AG292&lt;&gt;"",入力シート!AG292,"")</f>
        <v>0</v>
      </c>
      <c r="D207" s="495" t="s">
        <v>807</v>
      </c>
      <c r="E207" s="509" t="s">
        <v>390</v>
      </c>
      <c r="F207" s="510"/>
    </row>
    <row r="208" spans="1:6" s="509" customFormat="1" hidden="1" x14ac:dyDescent="0.3">
      <c r="A208" s="497">
        <f>IF(B208&lt;&gt;"",COUNT(A$1:A207)+1,"")</f>
        <v>181</v>
      </c>
      <c r="B208" s="495" t="str">
        <f t="shared" si="7"/>
        <v>補助金の額（ハ）その他</v>
      </c>
      <c r="C208" s="499">
        <f>IF(入力シート!AG293&lt;&gt;"",入力シート!AG293,"")</f>
        <v>0</v>
      </c>
      <c r="D208" s="495" t="s">
        <v>808</v>
      </c>
      <c r="E208" s="509" t="s">
        <v>390</v>
      </c>
      <c r="F208" s="510"/>
    </row>
    <row r="209" spans="1:7" s="509" customFormat="1" hidden="1" x14ac:dyDescent="0.3">
      <c r="A209" s="497">
        <f>IF(B209&lt;&gt;"",COUNT(A$1:A208)+1,"")</f>
        <v>182</v>
      </c>
      <c r="B209" s="495" t="str">
        <f t="shared" si="7"/>
        <v>補助事業に要する経費　計</v>
      </c>
      <c r="C209" s="499">
        <f>IF(入力シート!M294&lt;&gt;"",入力シート!M294,"")</f>
        <v>0</v>
      </c>
      <c r="D209" s="495" t="s">
        <v>576</v>
      </c>
      <c r="E209" s="509" t="s">
        <v>390</v>
      </c>
      <c r="F209" s="510"/>
    </row>
    <row r="210" spans="1:7" s="509" customFormat="1" hidden="1" x14ac:dyDescent="0.3">
      <c r="A210" s="497">
        <f>IF(B210&lt;&gt;"",COUNT(A$1:A209)+1,"")</f>
        <v>183</v>
      </c>
      <c r="B210" s="495" t="str">
        <f t="shared" si="7"/>
        <v>補助対象経費　計</v>
      </c>
      <c r="C210" s="499">
        <f>IF(入力シート!U294&lt;&gt;"",入力シート!U294,"")</f>
        <v>0</v>
      </c>
      <c r="D210" s="495" t="s">
        <v>577</v>
      </c>
      <c r="E210" s="509" t="s">
        <v>390</v>
      </c>
      <c r="F210" s="510"/>
    </row>
    <row r="211" spans="1:7" s="509" customFormat="1" hidden="1" x14ac:dyDescent="0.3">
      <c r="A211" s="497">
        <f>IF(B211&lt;&gt;"",COUNT(A$1:A210)+1,"")</f>
        <v>184</v>
      </c>
      <c r="B211" s="495" t="str">
        <f t="shared" si="7"/>
        <v>補助金の額　計</v>
      </c>
      <c r="C211" s="499">
        <f>IF(入力シート!AG294&lt;&gt;"",入力シート!AG294,"")</f>
        <v>0</v>
      </c>
      <c r="D211" s="495" t="s">
        <v>809</v>
      </c>
      <c r="E211" s="509" t="s">
        <v>390</v>
      </c>
      <c r="F211" s="510"/>
    </row>
    <row r="212" spans="1:7" s="509" customFormat="1" hidden="1" x14ac:dyDescent="0.3">
      <c r="A212" s="497">
        <f>IF(B212&lt;&gt;"",COUNT(A$1:A211)+1,"")</f>
        <v>185</v>
      </c>
      <c r="B212" s="495" t="str">
        <f t="shared" si="7"/>
        <v>当初計画との差異金額</v>
      </c>
      <c r="C212" s="499" t="str">
        <f>IF(入力シート!U295&lt;&gt;"",入力シート!U295,"")</f>
        <v/>
      </c>
      <c r="D212" s="500" t="s">
        <v>578</v>
      </c>
      <c r="E212" s="509" t="s">
        <v>390</v>
      </c>
      <c r="F212" s="510"/>
    </row>
    <row r="213" spans="1:7" s="509" customFormat="1" hidden="1" x14ac:dyDescent="0.3">
      <c r="A213" s="497">
        <f>IF(B213&lt;&gt;"",COUNT(A$1:A212)+1,"")</f>
        <v>186</v>
      </c>
      <c r="B213" s="495" t="str">
        <f t="shared" si="7"/>
        <v>当初計画との差異率</v>
      </c>
      <c r="C213" s="512" t="str">
        <f>IF(入力シート!AC295&lt;&gt;"",入力シート!AC295*100,"")</f>
        <v/>
      </c>
      <c r="D213" s="500" t="s">
        <v>579</v>
      </c>
      <c r="E213" s="509" t="s">
        <v>390</v>
      </c>
      <c r="F213" s="510"/>
    </row>
    <row r="214" spans="1:7" s="509" customFormat="1" hidden="1" x14ac:dyDescent="0.3">
      <c r="A214" s="497">
        <f>IF(B214&lt;&gt;"",COUNT(A$1:A213)+1,"")</f>
        <v>187</v>
      </c>
      <c r="B214" s="495" t="str">
        <f t="shared" si="7"/>
        <v>交付申請額判定</v>
      </c>
      <c r="C214" s="496" t="str">
        <f>IF(入力シート!C296&lt;&gt;"",入力シート!C296,"")</f>
        <v/>
      </c>
      <c r="D214" s="495" t="s">
        <v>580</v>
      </c>
      <c r="E214" s="509" t="s">
        <v>390</v>
      </c>
      <c r="F214" s="510"/>
    </row>
    <row r="215" spans="1:7" hidden="1" x14ac:dyDescent="0.3">
      <c r="A215" s="419" t="s">
        <v>581</v>
      </c>
      <c r="B215" s="420"/>
      <c r="C215" s="421"/>
      <c r="D215" s="420"/>
      <c r="E215" s="387" t="s">
        <v>390</v>
      </c>
      <c r="F215" s="393"/>
    </row>
    <row r="216" spans="1:7" hidden="1" x14ac:dyDescent="0.3">
      <c r="A216" s="497">
        <f>IF(B216&lt;&gt;"",COUNT(A$1:A215)+1,"")</f>
        <v>188</v>
      </c>
      <c r="B216" s="495" t="str">
        <f t="shared" ref="B216:B247" si="8">IF(OR(_xlfn.SINGLE(提出様式)="",_xlfn.SINGLE(提出様式)="計画変更様式と応募様式１2",_xlfn.SINGLE(提出様式)="応募様式１2"),IF(D216&lt;&gt;"",D216,""),"")</f>
        <v>計画変更申請日</v>
      </c>
      <c r="C216" s="496" t="str">
        <f>IF(OR(入力シート!M13&lt;&gt;""),TEXT(MAX(入力シート!M13:S13),"ggge年m月d日"),"")</f>
        <v/>
      </c>
      <c r="D216" s="495" t="s">
        <v>582</v>
      </c>
      <c r="E216" s="387" t="s">
        <v>390</v>
      </c>
      <c r="F216" s="393"/>
      <c r="G216"/>
    </row>
    <row r="217" spans="1:7" hidden="1" x14ac:dyDescent="0.3">
      <c r="A217" s="497">
        <f>IF(B217&lt;&gt;"",COUNT(A$1:A216)+1,"")</f>
        <v>189</v>
      </c>
      <c r="B217" s="495" t="str">
        <f t="shared" si="8"/>
        <v>事業開始日</v>
      </c>
      <c r="C217" s="496" t="str">
        <f>IF(入力シート!M308&lt;&gt;"",TEXT(入力シート!M308,"ggge年m月d日"),"")</f>
        <v/>
      </c>
      <c r="D217" s="498" t="s">
        <v>583</v>
      </c>
      <c r="E217" s="387" t="s">
        <v>390</v>
      </c>
      <c r="F217" s="393"/>
    </row>
    <row r="218" spans="1:7" hidden="1" x14ac:dyDescent="0.3">
      <c r="A218" s="497">
        <f>IF(B218&lt;&gt;"",COUNT(A$1:A217)+1,"")</f>
        <v>190</v>
      </c>
      <c r="B218" s="495" t="str">
        <f t="shared" si="8"/>
        <v>事業完了日</v>
      </c>
      <c r="C218" s="496" t="str">
        <f>IF(入力シート!M309&lt;&gt;"",TEXT(入力シート!M309,"ggge年m月d日"),"")</f>
        <v/>
      </c>
      <c r="D218" s="498" t="s">
        <v>584</v>
      </c>
      <c r="E218" s="387" t="s">
        <v>390</v>
      </c>
      <c r="F218" s="393"/>
    </row>
    <row r="219" spans="1:7" hidden="1" x14ac:dyDescent="0.3">
      <c r="A219" s="497">
        <f>IF(B219&lt;&gt;"",COUNT(A$1:A218)+1,"")</f>
        <v>191</v>
      </c>
      <c r="B219" s="495" t="str">
        <f t="shared" si="8"/>
        <v>事業区分１　交付申請書で計画した導入件数（新規）</v>
      </c>
      <c r="C219" s="499" t="str">
        <f>IF(AND(事業区分=1,入力シート!M313&lt;&gt;""),入力シート!M313,"")</f>
        <v/>
      </c>
      <c r="D219" s="495" t="s">
        <v>585</v>
      </c>
      <c r="E219" s="402" t="s">
        <v>467</v>
      </c>
      <c r="F219" s="393"/>
    </row>
    <row r="220" spans="1:7" hidden="1" x14ac:dyDescent="0.3">
      <c r="A220" s="497">
        <f>IF(B220&lt;&gt;"",COUNT(A$1:A219)+1,"")</f>
        <v>192</v>
      </c>
      <c r="B220" s="495" t="str">
        <f t="shared" si="8"/>
        <v>事業区分１　交付申請書で計画した導入件数（交換）</v>
      </c>
      <c r="C220" s="499" t="str">
        <f>IF(AND(事業区分=1,入力シート!M314&lt;&gt;""),入力シート!M314,"")</f>
        <v/>
      </c>
      <c r="D220" s="495" t="s">
        <v>586</v>
      </c>
      <c r="E220" s="402" t="s">
        <v>467</v>
      </c>
      <c r="F220" s="393"/>
    </row>
    <row r="221" spans="1:7" hidden="1" x14ac:dyDescent="0.3">
      <c r="A221" s="497">
        <f>IF(B221&lt;&gt;"",COUNT(A$1:A220)+1,"")</f>
        <v>193</v>
      </c>
      <c r="B221" s="495" t="str">
        <f t="shared" si="8"/>
        <v>事業区分１　交付申請書で計画した新規導入件数</v>
      </c>
      <c r="C221" s="499" t="str">
        <f>IF(AND(事業区分=1,入力シート!M315&lt;&gt;""),入力シート!M315,"")</f>
        <v/>
      </c>
      <c r="D221" s="495" t="s">
        <v>587</v>
      </c>
      <c r="E221" s="413" t="s">
        <v>588</v>
      </c>
      <c r="F221" s="393"/>
    </row>
    <row r="222" spans="1:7" hidden="1" x14ac:dyDescent="0.3">
      <c r="A222" s="497">
        <f>IF(B222&lt;&gt;"",COUNT(A$1:A221)+1,"")</f>
        <v>194</v>
      </c>
      <c r="B222" s="495" t="str">
        <f t="shared" si="8"/>
        <v>事業区分１　変更した導入件数（新規）</v>
      </c>
      <c r="C222" s="499" t="str">
        <f>IF(AND(事業区分=1,入力シート!M316&lt;&gt;""),入力シート!M316,"")</f>
        <v/>
      </c>
      <c r="D222" s="495" t="s">
        <v>589</v>
      </c>
      <c r="E222" s="402" t="s">
        <v>467</v>
      </c>
      <c r="F222" s="393"/>
    </row>
    <row r="223" spans="1:7" hidden="1" x14ac:dyDescent="0.3">
      <c r="A223" s="497">
        <f>IF(B223&lt;&gt;"",COUNT(A$1:A222)+1,"")</f>
        <v>195</v>
      </c>
      <c r="B223" s="495" t="str">
        <f t="shared" si="8"/>
        <v>事業区分１　変更した導入件数（交換）</v>
      </c>
      <c r="C223" s="499" t="str">
        <f>IF(AND(事業区分=1,入力シート!M317&lt;&gt;""),入力シート!M317,"")</f>
        <v/>
      </c>
      <c r="D223" s="495" t="s">
        <v>590</v>
      </c>
      <c r="E223" s="402" t="s">
        <v>467</v>
      </c>
      <c r="F223" s="393"/>
    </row>
    <row r="224" spans="1:7" hidden="1" x14ac:dyDescent="0.3">
      <c r="A224" s="497">
        <f>IF(B224&lt;&gt;"",COUNT(A$1:A223)+1,"")</f>
        <v>196</v>
      </c>
      <c r="B224" s="495" t="str">
        <f t="shared" si="8"/>
        <v>事業区分１　変更した新規導入件数</v>
      </c>
      <c r="C224" s="499" t="str">
        <f>IF(AND(事業区分=1,入力シート!M318&lt;&gt;""),入力シート!M318,"")</f>
        <v/>
      </c>
      <c r="D224" s="495" t="s">
        <v>591</v>
      </c>
      <c r="E224" s="413" t="s">
        <v>592</v>
      </c>
      <c r="F224" s="393"/>
    </row>
    <row r="225" spans="1:7" hidden="1" x14ac:dyDescent="0.3">
      <c r="A225" s="497">
        <f>IF(B225&lt;&gt;"",COUNT(A$1:A224)+1,"")</f>
        <v>197</v>
      </c>
      <c r="B225" s="495" t="str">
        <f t="shared" si="8"/>
        <v>事業区分１　差異件数（新規）</v>
      </c>
      <c r="C225" s="499" t="str">
        <f>IF(AND(事業区分=1,入力シート!M319&lt;&gt;""),入力シート!M319,"")</f>
        <v/>
      </c>
      <c r="D225" s="500" t="s">
        <v>593</v>
      </c>
      <c r="E225" s="402" t="s">
        <v>467</v>
      </c>
      <c r="F225" s="393"/>
    </row>
    <row r="226" spans="1:7" hidden="1" x14ac:dyDescent="0.3">
      <c r="A226" s="497">
        <f>IF(B226&lt;&gt;"",COUNT(A$1:A225)+1,"")</f>
        <v>198</v>
      </c>
      <c r="B226" s="495" t="str">
        <f t="shared" si="8"/>
        <v>事業区分１　差異件数（交換）</v>
      </c>
      <c r="C226" s="499" t="str">
        <f>IF(AND(事業区分=1,入力シート!M320&lt;&gt;""),入力シート!M320,"")</f>
        <v/>
      </c>
      <c r="D226" s="500" t="s">
        <v>594</v>
      </c>
      <c r="E226" s="402" t="s">
        <v>467</v>
      </c>
      <c r="F226" s="393"/>
    </row>
    <row r="227" spans="1:7" hidden="1" x14ac:dyDescent="0.3">
      <c r="A227" s="497">
        <f>IF(B227&lt;&gt;"",COUNT(A$1:A226)+1,"")</f>
        <v>199</v>
      </c>
      <c r="B227" s="495" t="str">
        <f t="shared" si="8"/>
        <v>事業区分１　差異件数</v>
      </c>
      <c r="C227" s="499" t="str">
        <f>IF(AND(事業区分=1,入力シート!M321&lt;&gt;""),入力シート!M321,"")</f>
        <v/>
      </c>
      <c r="D227" s="500" t="s">
        <v>595</v>
      </c>
      <c r="E227" s="413" t="s">
        <v>596</v>
      </c>
      <c r="F227" s="393"/>
    </row>
    <row r="228" spans="1:7" hidden="1" x14ac:dyDescent="0.3">
      <c r="A228" s="497">
        <f>IF(B228&lt;&gt;"",COUNT(A$1:A227)+1,"")</f>
        <v>200</v>
      </c>
      <c r="B228" s="495" t="str">
        <f t="shared" si="8"/>
        <v>事業区分１　差異率</v>
      </c>
      <c r="C228" s="501" t="str">
        <f>IF(AND(事業区分=1,入力シート!M322&lt;&gt;""),入力シート!M322*100,"")</f>
        <v/>
      </c>
      <c r="D228" s="500" t="s">
        <v>597</v>
      </c>
      <c r="E228" s="387" t="s">
        <v>390</v>
      </c>
      <c r="F228" s="393"/>
    </row>
    <row r="229" spans="1:7" hidden="1" x14ac:dyDescent="0.3">
      <c r="A229" s="497">
        <f>IF(B229&lt;&gt;"",COUNT(A$1:A228)+1,"")</f>
        <v>201</v>
      </c>
      <c r="B229" s="495" t="str">
        <f t="shared" si="8"/>
        <v>事業区分１　計画変更判定</v>
      </c>
      <c r="C229" s="496" t="str">
        <f>IF(AND(事業区分=1,入力シート!M323&lt;&gt;""),入力シート!M323,"")</f>
        <v/>
      </c>
      <c r="D229" s="495" t="s">
        <v>598</v>
      </c>
      <c r="E229" s="387" t="s">
        <v>390</v>
      </c>
      <c r="F229" s="393"/>
    </row>
    <row r="230" spans="1:7" hidden="1" x14ac:dyDescent="0.3">
      <c r="A230" s="497">
        <f>IF(B230&lt;&gt;"",COUNT(A$1:A229)+1,"")</f>
        <v>202</v>
      </c>
      <c r="B230" s="495" t="str">
        <f t="shared" si="8"/>
        <v>事業区分１　計画変更申請日</v>
      </c>
      <c r="C230" s="496" t="str">
        <f>IF(AND(事業区分=1,C216&lt;&gt;""),TEXT(C216,"ggge年m月d日"),"")</f>
        <v/>
      </c>
      <c r="D230" s="495" t="s">
        <v>599</v>
      </c>
      <c r="E230" s="387" t="s">
        <v>390</v>
      </c>
      <c r="F230" s="393"/>
    </row>
    <row r="231" spans="1:7" hidden="1" x14ac:dyDescent="0.3">
      <c r="A231" s="497">
        <f>IF(B231&lt;&gt;"",COUNT(A$1:A230)+1,"")</f>
        <v>203</v>
      </c>
      <c r="B231" s="495" t="str">
        <f t="shared" si="8"/>
        <v>事業区分１　今回、設置し稼働した導入件数（新規）</v>
      </c>
      <c r="C231" s="496" t="str">
        <f>IF(AND(事業区分=1,入力シート!M324&lt;&gt;""),入力シート!M324,"")</f>
        <v/>
      </c>
      <c r="D231" s="495" t="s">
        <v>600</v>
      </c>
      <c r="E231" s="402" t="s">
        <v>467</v>
      </c>
      <c r="F231" s="393"/>
    </row>
    <row r="232" spans="1:7" hidden="1" x14ac:dyDescent="0.3">
      <c r="A232" s="497">
        <f>IF(B232&lt;&gt;"",COUNT(A$1:A231)+1,"")</f>
        <v>204</v>
      </c>
      <c r="B232" s="495" t="str">
        <f t="shared" si="8"/>
        <v>事業区分１　今回、設置し稼働した導入件数（交換）</v>
      </c>
      <c r="C232" s="496" t="str">
        <f>IF(AND(事業区分=1,入力シート!M325&lt;&gt;""),入力シート!M325,"")</f>
        <v/>
      </c>
      <c r="D232" s="495" t="s">
        <v>601</v>
      </c>
      <c r="E232" s="402" t="s">
        <v>467</v>
      </c>
      <c r="F232" s="393"/>
    </row>
    <row r="233" spans="1:7" hidden="1" x14ac:dyDescent="0.3">
      <c r="A233" s="497">
        <f>IF(B233&lt;&gt;"",COUNT(A$1:A232)+1,"")</f>
        <v>205</v>
      </c>
      <c r="B233" s="495" t="str">
        <f t="shared" si="8"/>
        <v>事業区分１　今回、設置し稼働した新規導入件数</v>
      </c>
      <c r="C233" s="496" t="str">
        <f>IF(AND(事業区分=1,入力シート!M326&lt;&gt;""),入力シート!M326,"")</f>
        <v/>
      </c>
      <c r="D233" s="495" t="s">
        <v>602</v>
      </c>
      <c r="E233" s="413" t="s">
        <v>603</v>
      </c>
      <c r="F233" s="393"/>
    </row>
    <row r="234" spans="1:7" hidden="1" x14ac:dyDescent="0.3">
      <c r="A234" s="497">
        <f>IF(B234&lt;&gt;"",COUNT(A$1:A233)+1,"")</f>
        <v>206</v>
      </c>
      <c r="B234" s="495" t="str">
        <f t="shared" si="8"/>
        <v>事業区分１　実績件数判定</v>
      </c>
      <c r="C234" s="496" t="str">
        <f>IF(AND(事業区分=1,入力シート!M326&lt;&gt;""),入力シート!X326,"")</f>
        <v/>
      </c>
      <c r="D234" s="495" t="s">
        <v>604</v>
      </c>
      <c r="E234" s="387" t="s">
        <v>390</v>
      </c>
      <c r="F234" s="393"/>
      <c r="G234"/>
    </row>
    <row r="235" spans="1:7" hidden="1" x14ac:dyDescent="0.3">
      <c r="A235" s="497">
        <f>IF(B235&lt;&gt;"",COUNT(A$1:A234)+1,"")</f>
        <v>207</v>
      </c>
      <c r="B235" s="495" t="str">
        <f t="shared" si="8"/>
        <v>事業区分２　交付申請書で計画した導入件数（新規）</v>
      </c>
      <c r="C235" s="496" t="str">
        <f>IF(AND(事業区分=2,入力シート!M328&lt;&gt;""),入力シート!M328,"")</f>
        <v/>
      </c>
      <c r="D235" s="495" t="s">
        <v>605</v>
      </c>
      <c r="E235" s="402" t="s">
        <v>467</v>
      </c>
      <c r="F235" s="393"/>
      <c r="G235"/>
    </row>
    <row r="236" spans="1:7" hidden="1" x14ac:dyDescent="0.3">
      <c r="A236" s="497">
        <f>IF(B236&lt;&gt;"",COUNT(A$1:A235)+1,"")</f>
        <v>208</v>
      </c>
      <c r="B236" s="495" t="str">
        <f t="shared" si="8"/>
        <v>事業区分２　交付申請書で計画した導入件数（交換）</v>
      </c>
      <c r="C236" s="496" t="str">
        <f>IF(AND(事業区分=2,入力シート!M329&lt;&gt;""),入力シート!M329,"")</f>
        <v/>
      </c>
      <c r="D236" s="495" t="s">
        <v>606</v>
      </c>
      <c r="E236" s="402" t="s">
        <v>467</v>
      </c>
      <c r="F236" s="393"/>
      <c r="G236"/>
    </row>
    <row r="237" spans="1:7" hidden="1" x14ac:dyDescent="0.3">
      <c r="A237" s="497">
        <f>IF(B237&lt;&gt;"",COUNT(A$1:A236)+1,"")</f>
        <v>209</v>
      </c>
      <c r="B237" s="495" t="str">
        <f t="shared" si="8"/>
        <v>事業区分２　交付申請書で計画した新規導入件数</v>
      </c>
      <c r="C237" s="496" t="str">
        <f>IF(AND(事業区分=2,入力シート!M330&lt;&gt;""),入力シート!M330,"")</f>
        <v/>
      </c>
      <c r="D237" s="495" t="s">
        <v>607</v>
      </c>
      <c r="E237" s="413" t="s">
        <v>608</v>
      </c>
      <c r="F237" s="393"/>
      <c r="G237"/>
    </row>
    <row r="238" spans="1:7" hidden="1" x14ac:dyDescent="0.3">
      <c r="A238" s="497">
        <f>IF(B238&lt;&gt;"",COUNT(A$1:A237)+1,"")</f>
        <v>210</v>
      </c>
      <c r="B238" s="495" t="str">
        <f t="shared" si="8"/>
        <v>事業区分２　変更した導入件数（新規）</v>
      </c>
      <c r="C238" s="496" t="str">
        <f>IF(AND(事業区分=2,入力シート!M331&lt;&gt;""),入力シート!M331,"")</f>
        <v/>
      </c>
      <c r="D238" s="495" t="s">
        <v>609</v>
      </c>
      <c r="E238" s="402" t="s">
        <v>467</v>
      </c>
      <c r="F238" s="393"/>
      <c r="G238"/>
    </row>
    <row r="239" spans="1:7" hidden="1" x14ac:dyDescent="0.3">
      <c r="A239" s="497">
        <f>IF(B239&lt;&gt;"",COUNT(A$1:A238)+1,"")</f>
        <v>211</v>
      </c>
      <c r="B239" s="495" t="str">
        <f t="shared" si="8"/>
        <v>事業区分２　変更した導入件数（交換）</v>
      </c>
      <c r="C239" s="496" t="str">
        <f>IF(AND(事業区分=2,入力シート!M332&lt;&gt;""),入力シート!M332,"")</f>
        <v/>
      </c>
      <c r="D239" s="495" t="s">
        <v>610</v>
      </c>
      <c r="E239" s="402" t="s">
        <v>467</v>
      </c>
      <c r="F239" s="393"/>
      <c r="G239"/>
    </row>
    <row r="240" spans="1:7" hidden="1" x14ac:dyDescent="0.3">
      <c r="A240" s="497">
        <f>IF(B240&lt;&gt;"",COUNT(A$1:A239)+1,"")</f>
        <v>212</v>
      </c>
      <c r="B240" s="495" t="str">
        <f t="shared" si="8"/>
        <v>事業区分２　変更した新規導入件数</v>
      </c>
      <c r="C240" s="496" t="str">
        <f>IF(AND(事業区分=2,入力シート!M333&lt;&gt;""),入力シート!M333,"")</f>
        <v/>
      </c>
      <c r="D240" s="495" t="s">
        <v>611</v>
      </c>
      <c r="E240" s="413" t="s">
        <v>612</v>
      </c>
      <c r="F240" s="393"/>
      <c r="G240"/>
    </row>
    <row r="241" spans="1:7" hidden="1" x14ac:dyDescent="0.3">
      <c r="A241" s="497">
        <f>IF(B241&lt;&gt;"",COUNT(A$1:A240)+1,"")</f>
        <v>213</v>
      </c>
      <c r="B241" s="495" t="str">
        <f t="shared" si="8"/>
        <v>事業区分２　差異件数（新規）</v>
      </c>
      <c r="C241" s="496" t="str">
        <f>IF(AND(事業区分=2,入力シート!M334&lt;&gt;""),入力シート!M334,"")</f>
        <v/>
      </c>
      <c r="D241" s="500" t="s">
        <v>613</v>
      </c>
      <c r="E241" s="402" t="s">
        <v>467</v>
      </c>
      <c r="F241" s="393"/>
      <c r="G241"/>
    </row>
    <row r="242" spans="1:7" hidden="1" x14ac:dyDescent="0.3">
      <c r="A242" s="497">
        <f>IF(B242&lt;&gt;"",COUNT(A$1:A241)+1,"")</f>
        <v>214</v>
      </c>
      <c r="B242" s="495" t="str">
        <f t="shared" si="8"/>
        <v>事業区分２　差異件数（交換）</v>
      </c>
      <c r="C242" s="496" t="str">
        <f>IF(AND(事業区分=2,入力シート!M335&lt;&gt;""),入力シート!M335,"")</f>
        <v/>
      </c>
      <c r="D242" s="500" t="s">
        <v>614</v>
      </c>
      <c r="E242" s="402" t="s">
        <v>467</v>
      </c>
      <c r="F242" s="393"/>
      <c r="G242"/>
    </row>
    <row r="243" spans="1:7" hidden="1" x14ac:dyDescent="0.3">
      <c r="A243" s="497">
        <f>IF(B243&lt;&gt;"",COUNT(A$1:A242)+1,"")</f>
        <v>215</v>
      </c>
      <c r="B243" s="495" t="str">
        <f t="shared" si="8"/>
        <v>事業区分２　差異件数</v>
      </c>
      <c r="C243" s="496" t="str">
        <f>IF(AND(事業区分=2,入力シート!M336&lt;&gt;""),入力シート!M336,"")</f>
        <v/>
      </c>
      <c r="D243" s="500" t="s">
        <v>615</v>
      </c>
      <c r="E243" s="413" t="s">
        <v>616</v>
      </c>
      <c r="F243" s="393"/>
      <c r="G243"/>
    </row>
    <row r="244" spans="1:7" hidden="1" x14ac:dyDescent="0.3">
      <c r="A244" s="497">
        <f>IF(B244&lt;&gt;"",COUNT(A$1:A243)+1,"")</f>
        <v>216</v>
      </c>
      <c r="B244" s="495" t="str">
        <f t="shared" si="8"/>
        <v>事業区分２　差異率</v>
      </c>
      <c r="C244" s="501" t="str">
        <f>IF(AND(事業区分=2,入力シート!M337&lt;&gt;""),入力シート!M337*100,"")</f>
        <v/>
      </c>
      <c r="D244" s="500" t="s">
        <v>617</v>
      </c>
      <c r="E244" s="387" t="s">
        <v>390</v>
      </c>
      <c r="F244" s="393"/>
      <c r="G244"/>
    </row>
    <row r="245" spans="1:7" hidden="1" x14ac:dyDescent="0.3">
      <c r="A245" s="497">
        <f>IF(B245&lt;&gt;"",COUNT(A$1:A244)+1,"")</f>
        <v>217</v>
      </c>
      <c r="B245" s="495" t="str">
        <f t="shared" si="8"/>
        <v>事業区分２　計画変更判定</v>
      </c>
      <c r="C245" s="496" t="str">
        <f>IF(AND(事業区分=2,入力シート!M338&lt;&gt;""),入力シート!M338,"")</f>
        <v/>
      </c>
      <c r="D245" s="495" t="s">
        <v>618</v>
      </c>
      <c r="E245" s="387" t="s">
        <v>390</v>
      </c>
      <c r="F245" s="393"/>
      <c r="G245"/>
    </row>
    <row r="246" spans="1:7" hidden="1" x14ac:dyDescent="0.3">
      <c r="A246" s="497">
        <f>IF(B246&lt;&gt;"",COUNT(A$1:A245)+1,"")</f>
        <v>218</v>
      </c>
      <c r="B246" s="495" t="str">
        <f t="shared" si="8"/>
        <v>事業区分２　計画変更申請日</v>
      </c>
      <c r="C246" s="496" t="str">
        <f>IF(AND(事業区分=2,C216&lt;&gt;""),TEXT(C216,"ggge年m月d日"),"")</f>
        <v/>
      </c>
      <c r="D246" s="495" t="s">
        <v>619</v>
      </c>
      <c r="E246" s="387" t="s">
        <v>390</v>
      </c>
      <c r="F246" s="393"/>
      <c r="G246"/>
    </row>
    <row r="247" spans="1:7" hidden="1" x14ac:dyDescent="0.3">
      <c r="A247" s="497">
        <f>IF(B247&lt;&gt;"",COUNT(A$1:A246)+1,"")</f>
        <v>219</v>
      </c>
      <c r="B247" s="495" t="str">
        <f t="shared" si="8"/>
        <v>事業区分２　今回、設置し稼働した導入件数（新規）</v>
      </c>
      <c r="C247" s="496" t="str">
        <f>IF(AND(事業区分=2,入力シート!M339&lt;&gt;""),入力シート!M339,"")</f>
        <v/>
      </c>
      <c r="D247" s="495" t="s">
        <v>620</v>
      </c>
      <c r="E247" s="402" t="s">
        <v>467</v>
      </c>
      <c r="F247" s="393"/>
      <c r="G247"/>
    </row>
    <row r="248" spans="1:7" hidden="1" x14ac:dyDescent="0.3">
      <c r="A248" s="497">
        <f>IF(B248&lt;&gt;"",COUNT(A$1:A247)+1,"")</f>
        <v>220</v>
      </c>
      <c r="B248" s="495" t="str">
        <f t="shared" ref="B248:B277" si="9">IF(OR(_xlfn.SINGLE(提出様式)="",_xlfn.SINGLE(提出様式)="計画変更様式と応募様式１2",_xlfn.SINGLE(提出様式)="応募様式１2"),IF(D248&lt;&gt;"",D248,""),"")</f>
        <v>事業区分２　今回、設置し稼働した導入件数（交換）</v>
      </c>
      <c r="C248" s="496" t="str">
        <f>IF(AND(事業区分=2,入力シート!M340&lt;&gt;""),入力シート!M340,"")</f>
        <v/>
      </c>
      <c r="D248" s="495" t="s">
        <v>621</v>
      </c>
      <c r="E248" s="402" t="s">
        <v>467</v>
      </c>
      <c r="F248" s="393"/>
      <c r="G248"/>
    </row>
    <row r="249" spans="1:7" hidden="1" x14ac:dyDescent="0.3">
      <c r="A249" s="497">
        <f>IF(B249&lt;&gt;"",COUNT(A$1:A248)+1,"")</f>
        <v>221</v>
      </c>
      <c r="B249" s="495" t="str">
        <f t="shared" si="9"/>
        <v>事業区分２　今回、設置し稼働した新規導入件数</v>
      </c>
      <c r="C249" s="496" t="str">
        <f>IF(AND(事業区分=2,入力シート!M341&lt;&gt;""),入力シート!M341,"")</f>
        <v/>
      </c>
      <c r="D249" s="495" t="s">
        <v>622</v>
      </c>
      <c r="E249" s="413" t="s">
        <v>623</v>
      </c>
      <c r="F249" s="393"/>
      <c r="G249"/>
    </row>
    <row r="250" spans="1:7" hidden="1" x14ac:dyDescent="0.3">
      <c r="A250" s="497">
        <f>IF(B250&lt;&gt;"",COUNT(A$1:A249)+1,"")</f>
        <v>222</v>
      </c>
      <c r="B250" s="495" t="str">
        <f t="shared" si="9"/>
        <v>事業区分２　実績件数判定</v>
      </c>
      <c r="C250" s="496" t="str">
        <f>IF(AND(事業区分=2,入力シート!M341&lt;&gt;""),入力シート!X341,"")</f>
        <v/>
      </c>
      <c r="D250" s="495" t="s">
        <v>624</v>
      </c>
      <c r="E250" s="387" t="s">
        <v>390</v>
      </c>
      <c r="F250" s="393"/>
    </row>
    <row r="251" spans="1:7" hidden="1" x14ac:dyDescent="0.3">
      <c r="A251" s="497">
        <f>IF(B251&lt;&gt;"",COUNT(A$1:A250)+1,"")</f>
        <v>223</v>
      </c>
      <c r="B251" s="495" t="str">
        <f t="shared" si="9"/>
        <v>補助事業に要する経費（イ）物品購入費</v>
      </c>
      <c r="C251" s="499" t="str">
        <f>IF(入力シート!M345&lt;&gt;"",入力シート!M345,"")</f>
        <v/>
      </c>
      <c r="D251" s="498" t="s">
        <v>490</v>
      </c>
      <c r="E251" s="387" t="s">
        <v>390</v>
      </c>
      <c r="F251" s="393" t="s">
        <v>625</v>
      </c>
    </row>
    <row r="252" spans="1:7" hidden="1" x14ac:dyDescent="0.3">
      <c r="A252" s="497">
        <f>IF(B252&lt;&gt;"",COUNT(A$1:A251)+1,"")</f>
        <v>224</v>
      </c>
      <c r="B252" s="495" t="str">
        <f t="shared" si="9"/>
        <v>補助事業に要する経費（ロ）消耗品費等</v>
      </c>
      <c r="C252" s="499" t="str">
        <f>IF(入力シート!M346&lt;&gt;"",入力シート!M346,"")</f>
        <v/>
      </c>
      <c r="D252" s="498" t="s">
        <v>491</v>
      </c>
      <c r="E252" s="387" t="s">
        <v>390</v>
      </c>
      <c r="F252" s="393" t="s">
        <v>626</v>
      </c>
    </row>
    <row r="253" spans="1:7" hidden="1" x14ac:dyDescent="0.3">
      <c r="A253" s="497">
        <f>IF(B253&lt;&gt;"",COUNT(A$1:A252)+1,"")</f>
        <v>225</v>
      </c>
      <c r="B253" s="495" t="str">
        <f t="shared" si="9"/>
        <v>補助事業に要する経費（ハ）その他</v>
      </c>
      <c r="C253" s="499" t="str">
        <f>IF(入力シート!M347&lt;&gt;"",入力シート!M347,"")</f>
        <v/>
      </c>
      <c r="D253" s="498" t="s">
        <v>492</v>
      </c>
      <c r="E253" s="387" t="s">
        <v>390</v>
      </c>
      <c r="F253" s="393" t="s">
        <v>627</v>
      </c>
    </row>
    <row r="254" spans="1:7" hidden="1" x14ac:dyDescent="0.3">
      <c r="A254" s="497">
        <f>IF(B254&lt;&gt;"",COUNT(A$1:A253)+1,"")</f>
        <v>226</v>
      </c>
      <c r="B254" s="495" t="str">
        <f t="shared" si="9"/>
        <v>補助対象経費（イ）物品購入費</v>
      </c>
      <c r="C254" s="499" t="str">
        <f>IF(入力シート!U345&lt;&gt;"",入力シート!U345,"")</f>
        <v/>
      </c>
      <c r="D254" s="495" t="s">
        <v>493</v>
      </c>
      <c r="E254" s="387" t="s">
        <v>390</v>
      </c>
      <c r="F254" s="393" t="s">
        <v>493</v>
      </c>
    </row>
    <row r="255" spans="1:7" hidden="1" x14ac:dyDescent="0.3">
      <c r="A255" s="497">
        <f>IF(B255&lt;&gt;"",COUNT(A$1:A254)+1,"")</f>
        <v>227</v>
      </c>
      <c r="B255" s="495" t="str">
        <f t="shared" si="9"/>
        <v>補助対象経費（ロ）消耗品費等</v>
      </c>
      <c r="C255" s="499" t="str">
        <f>IF(入力シート!U346&lt;&gt;"",入力シート!U346,"")</f>
        <v/>
      </c>
      <c r="D255" s="495" t="s">
        <v>494</v>
      </c>
      <c r="E255" s="387" t="s">
        <v>390</v>
      </c>
      <c r="F255" s="393" t="s">
        <v>494</v>
      </c>
    </row>
    <row r="256" spans="1:7" hidden="1" x14ac:dyDescent="0.3">
      <c r="A256" s="497">
        <f>IF(B256&lt;&gt;"",COUNT(A$1:A255)+1,"")</f>
        <v>228</v>
      </c>
      <c r="B256" s="495" t="str">
        <f t="shared" si="9"/>
        <v>補助対象経費（ハ）その他</v>
      </c>
      <c r="C256" s="499" t="str">
        <f>IF(入力シート!U347&lt;&gt;"",入力シート!U347,"")</f>
        <v/>
      </c>
      <c r="D256" s="495" t="s">
        <v>495</v>
      </c>
      <c r="E256" s="387" t="s">
        <v>390</v>
      </c>
      <c r="F256" s="393" t="s">
        <v>495</v>
      </c>
    </row>
    <row r="257" spans="1:6" hidden="1" x14ac:dyDescent="0.3">
      <c r="A257" s="497">
        <f>IF(B257&lt;&gt;"",COUNT(A$1:A256)+1,"")</f>
        <v>229</v>
      </c>
      <c r="B257" s="495" t="str">
        <f t="shared" si="9"/>
        <v>補助率</v>
      </c>
      <c r="C257" s="496" t="str">
        <f>IF(入力シート!AC348&lt;&gt;"",入力シート!AC348,"")</f>
        <v>1/2</v>
      </c>
      <c r="D257" s="495" t="s">
        <v>628</v>
      </c>
      <c r="E257" s="387" t="s">
        <v>390</v>
      </c>
      <c r="F257" s="393" t="s">
        <v>628</v>
      </c>
    </row>
    <row r="258" spans="1:6" hidden="1" x14ac:dyDescent="0.3">
      <c r="A258" s="497">
        <f>IF(B258&lt;&gt;"",COUNT(A$1:A257)+1,"")</f>
        <v>230</v>
      </c>
      <c r="B258" s="495" t="str">
        <f t="shared" si="9"/>
        <v>補助金の額（イ）物品購入費</v>
      </c>
      <c r="C258" s="499">
        <f>IF(入力シート!AG345&lt;&gt;"",入力シート!AG345,"")</f>
        <v>0</v>
      </c>
      <c r="D258" s="498" t="s">
        <v>806</v>
      </c>
      <c r="E258" s="387" t="s">
        <v>390</v>
      </c>
      <c r="F258" s="393" t="s">
        <v>629</v>
      </c>
    </row>
    <row r="259" spans="1:6" hidden="1" x14ac:dyDescent="0.3">
      <c r="A259" s="497">
        <f>IF(B259&lt;&gt;"",COUNT(A$1:A258)+1,"")</f>
        <v>231</v>
      </c>
      <c r="B259" s="495" t="str">
        <f t="shared" si="9"/>
        <v>補助金の額（ロ）消耗品費等</v>
      </c>
      <c r="C259" s="499">
        <f>IF(入力シート!AG346&lt;&gt;"",入力シート!AG346,"")</f>
        <v>0</v>
      </c>
      <c r="D259" s="498" t="s">
        <v>807</v>
      </c>
      <c r="E259" s="387" t="s">
        <v>390</v>
      </c>
      <c r="F259" s="393" t="s">
        <v>630</v>
      </c>
    </row>
    <row r="260" spans="1:6" hidden="1" x14ac:dyDescent="0.3">
      <c r="A260" s="497">
        <f>IF(B260&lt;&gt;"",COUNT(A$1:A259)+1,"")</f>
        <v>232</v>
      </c>
      <c r="B260" s="495" t="str">
        <f t="shared" si="9"/>
        <v>補助金の額（ハ）その他</v>
      </c>
      <c r="C260" s="499">
        <f>IF(入力シート!AG347&lt;&gt;"",入力シート!AG347,"")</f>
        <v>0</v>
      </c>
      <c r="D260" s="498" t="s">
        <v>808</v>
      </c>
      <c r="E260" s="387" t="s">
        <v>390</v>
      </c>
      <c r="F260" s="393" t="s">
        <v>631</v>
      </c>
    </row>
    <row r="261" spans="1:6" hidden="1" x14ac:dyDescent="0.3">
      <c r="A261" s="497">
        <f>IF(B261&lt;&gt;"",COUNT(A$1:A260)+1,"")</f>
        <v>233</v>
      </c>
      <c r="B261" s="495" t="str">
        <f t="shared" si="9"/>
        <v>補助事業に要する経費　計</v>
      </c>
      <c r="C261" s="499">
        <f>IF(入力シート!M348&lt;&gt;"",入力シート!M348,"")</f>
        <v>0</v>
      </c>
      <c r="D261" s="498" t="s">
        <v>498</v>
      </c>
      <c r="E261" s="387" t="s">
        <v>390</v>
      </c>
      <c r="F261" s="393" t="s">
        <v>632</v>
      </c>
    </row>
    <row r="262" spans="1:6" hidden="1" x14ac:dyDescent="0.3">
      <c r="A262" s="497">
        <f>IF(B262&lt;&gt;"",COUNT(A$1:A261)+1,"")</f>
        <v>234</v>
      </c>
      <c r="B262" s="495" t="str">
        <f t="shared" si="9"/>
        <v>補助対象経費　計</v>
      </c>
      <c r="C262" s="499">
        <f>IF(入力シート!U348&lt;&gt;"",入力シート!U348,"")</f>
        <v>0</v>
      </c>
      <c r="D262" s="498" t="s">
        <v>499</v>
      </c>
      <c r="E262" s="387" t="s">
        <v>390</v>
      </c>
      <c r="F262" s="393" t="s">
        <v>499</v>
      </c>
    </row>
    <row r="263" spans="1:6" hidden="1" x14ac:dyDescent="0.3">
      <c r="A263" s="497">
        <f>IF(B263&lt;&gt;"",COUNT(A$1:A262)+1,"")</f>
        <v>235</v>
      </c>
      <c r="B263" s="495" t="str">
        <f t="shared" si="9"/>
        <v>補助金の額　計</v>
      </c>
      <c r="C263" s="499">
        <f>IF(入力シート!AG348&lt;&gt;"",入力シート!AG348,"")</f>
        <v>0</v>
      </c>
      <c r="D263" s="498" t="s">
        <v>809</v>
      </c>
      <c r="E263" s="387" t="s">
        <v>390</v>
      </c>
      <c r="F263" s="393" t="s">
        <v>633</v>
      </c>
    </row>
    <row r="264" spans="1:6" hidden="1" x14ac:dyDescent="0.3">
      <c r="A264" s="497">
        <f>IF(B264&lt;&gt;"",COUNT(A$1:A263)+1,"")</f>
        <v>236</v>
      </c>
      <c r="B264" s="495" t="str">
        <f t="shared" si="9"/>
        <v>差異　補助事業に要した経費（イ）物品購入費</v>
      </c>
      <c r="C264" s="499">
        <f>IF(入力シート!M351&lt;&gt;"",入力シート!M351,"")</f>
        <v>0</v>
      </c>
      <c r="D264" s="500" t="s">
        <v>634</v>
      </c>
      <c r="E264" s="387" t="s">
        <v>390</v>
      </c>
      <c r="F264" s="393"/>
    </row>
    <row r="265" spans="1:6" hidden="1" x14ac:dyDescent="0.3">
      <c r="A265" s="497">
        <f>IF(B265&lt;&gt;"",COUNT(A$1:A264)+1,"")</f>
        <v>237</v>
      </c>
      <c r="B265" s="495" t="str">
        <f t="shared" si="9"/>
        <v>差異　補助事業に要した経費（ロ）消耗品費等</v>
      </c>
      <c r="C265" s="499">
        <f>IF(入力シート!M352&lt;&gt;"",入力シート!M352,"")</f>
        <v>0</v>
      </c>
      <c r="D265" s="500" t="s">
        <v>635</v>
      </c>
      <c r="E265" s="387" t="s">
        <v>390</v>
      </c>
      <c r="F265" s="393"/>
    </row>
    <row r="266" spans="1:6" hidden="1" x14ac:dyDescent="0.3">
      <c r="A266" s="497">
        <f>IF(B266&lt;&gt;"",COUNT(A$1:A265)+1,"")</f>
        <v>238</v>
      </c>
      <c r="B266" s="495" t="str">
        <f t="shared" si="9"/>
        <v>差異　補助事業に要した経費（ハ）その他</v>
      </c>
      <c r="C266" s="499">
        <f>IF(入力シート!M353&lt;&gt;"",入力シート!M353,"")</f>
        <v>0</v>
      </c>
      <c r="D266" s="500" t="s">
        <v>636</v>
      </c>
      <c r="E266" s="387" t="s">
        <v>390</v>
      </c>
      <c r="F266" s="393"/>
    </row>
    <row r="267" spans="1:6" hidden="1" x14ac:dyDescent="0.3">
      <c r="A267" s="497">
        <f>IF(B267&lt;&gt;"",COUNT(A$1:A266)+1,"")</f>
        <v>239</v>
      </c>
      <c r="B267" s="495" t="str">
        <f t="shared" si="9"/>
        <v>差異　補助対象経費（イ）物品購入費</v>
      </c>
      <c r="C267" s="499">
        <f>IF(入力シート!U351&lt;&gt;"",入力シート!U351,"")</f>
        <v>0</v>
      </c>
      <c r="D267" s="500" t="s">
        <v>637</v>
      </c>
      <c r="E267" s="387" t="s">
        <v>390</v>
      </c>
      <c r="F267" s="393"/>
    </row>
    <row r="268" spans="1:6" hidden="1" x14ac:dyDescent="0.3">
      <c r="A268" s="497">
        <f>IF(B268&lt;&gt;"",COUNT(A$1:A267)+1,"")</f>
        <v>240</v>
      </c>
      <c r="B268" s="495" t="str">
        <f t="shared" si="9"/>
        <v>差異　補助対象経費（ロ）消耗品費等</v>
      </c>
      <c r="C268" s="499">
        <f>IF(入力シート!U352&lt;&gt;"",入力シート!U352,"")</f>
        <v>0</v>
      </c>
      <c r="D268" s="500" t="s">
        <v>638</v>
      </c>
      <c r="E268" s="387" t="s">
        <v>390</v>
      </c>
      <c r="F268" s="393"/>
    </row>
    <row r="269" spans="1:6" hidden="1" x14ac:dyDescent="0.3">
      <c r="A269" s="497">
        <f>IF(B269&lt;&gt;"",COUNT(A$1:A268)+1,"")</f>
        <v>241</v>
      </c>
      <c r="B269" s="495" t="str">
        <f t="shared" si="9"/>
        <v>差異　補助対象経費（ハ）その他</v>
      </c>
      <c r="C269" s="499">
        <f>IF(入力シート!U353&lt;&gt;"",入力シート!U353,"")</f>
        <v>0</v>
      </c>
      <c r="D269" s="500" t="s">
        <v>639</v>
      </c>
      <c r="E269" s="387" t="s">
        <v>390</v>
      </c>
      <c r="F269" s="393"/>
    </row>
    <row r="270" spans="1:6" hidden="1" x14ac:dyDescent="0.3">
      <c r="A270" s="497">
        <f>IF(B270&lt;&gt;"",COUNT(A$1:A269)+1,"")</f>
        <v>242</v>
      </c>
      <c r="B270" s="495" t="str">
        <f t="shared" si="9"/>
        <v>差異　補助率</v>
      </c>
      <c r="C270" s="496" t="str">
        <f>IF(入力シート!AC354&lt;&gt;"",入力シート!AC354,"")</f>
        <v>1/2</v>
      </c>
      <c r="D270" s="500" t="s">
        <v>640</v>
      </c>
      <c r="E270" s="387" t="s">
        <v>390</v>
      </c>
      <c r="F270" s="393"/>
    </row>
    <row r="271" spans="1:6" hidden="1" x14ac:dyDescent="0.3">
      <c r="A271" s="497">
        <f>IF(B271&lt;&gt;"",COUNT(A$1:A270)+1,"")</f>
        <v>243</v>
      </c>
      <c r="B271" s="495" t="str">
        <f t="shared" si="9"/>
        <v>差異　実績報告額（イ）物品購入費</v>
      </c>
      <c r="C271" s="499">
        <f>IF(入力シート!AG351&lt;&gt;"",入力シート!AG351,"")</f>
        <v>0</v>
      </c>
      <c r="D271" s="500" t="s">
        <v>641</v>
      </c>
      <c r="E271" s="387" t="s">
        <v>390</v>
      </c>
      <c r="F271" s="393"/>
    </row>
    <row r="272" spans="1:6" hidden="1" x14ac:dyDescent="0.3">
      <c r="A272" s="497">
        <f>IF(B272&lt;&gt;"",COUNT(A$1:A271)+1,"")</f>
        <v>244</v>
      </c>
      <c r="B272" s="495" t="str">
        <f t="shared" si="9"/>
        <v>差異　実績報告額（ロ）消耗品費等</v>
      </c>
      <c r="C272" s="499">
        <f>IF(入力シート!AG352&lt;&gt;"",入力シート!AG352,"")</f>
        <v>0</v>
      </c>
      <c r="D272" s="500" t="s">
        <v>642</v>
      </c>
      <c r="E272" s="387" t="s">
        <v>390</v>
      </c>
      <c r="F272" s="393"/>
    </row>
    <row r="273" spans="1:6" hidden="1" x14ac:dyDescent="0.3">
      <c r="A273" s="497">
        <f>IF(B273&lt;&gt;"",COUNT(A$1:A272)+1,"")</f>
        <v>245</v>
      </c>
      <c r="B273" s="495" t="str">
        <f t="shared" si="9"/>
        <v>差異　実績報告額（ハ）その他</v>
      </c>
      <c r="C273" s="499">
        <f>IF(入力シート!AG353&lt;&gt;"",入力シート!AG353,"")</f>
        <v>0</v>
      </c>
      <c r="D273" s="500" t="s">
        <v>643</v>
      </c>
      <c r="E273" s="387" t="s">
        <v>390</v>
      </c>
      <c r="F273" s="393"/>
    </row>
    <row r="274" spans="1:6" hidden="1" x14ac:dyDescent="0.3">
      <c r="A274" s="497">
        <f>IF(B274&lt;&gt;"",COUNT(A$1:A273)+1,"")</f>
        <v>246</v>
      </c>
      <c r="B274" s="495" t="str">
        <f t="shared" si="9"/>
        <v>差異　補助事業に要した経費　計</v>
      </c>
      <c r="C274" s="499">
        <f>IF(入力シート!M354&lt;&gt;"",入力シート!M354,"")</f>
        <v>0</v>
      </c>
      <c r="D274" s="500" t="s">
        <v>644</v>
      </c>
      <c r="E274" s="387" t="s">
        <v>390</v>
      </c>
      <c r="F274" s="393"/>
    </row>
    <row r="275" spans="1:6" hidden="1" x14ac:dyDescent="0.3">
      <c r="A275" s="497">
        <f>IF(B275&lt;&gt;"",COUNT(A$1:A274)+1,"")</f>
        <v>247</v>
      </c>
      <c r="B275" s="495" t="str">
        <f t="shared" si="9"/>
        <v>差異　補助対象経費　計</v>
      </c>
      <c r="C275" s="499">
        <f>IF(入力シート!U354&lt;&gt;"",入力シート!U354,"")</f>
        <v>0</v>
      </c>
      <c r="D275" s="500" t="s">
        <v>645</v>
      </c>
      <c r="E275" s="387" t="s">
        <v>390</v>
      </c>
      <c r="F275" s="393"/>
    </row>
    <row r="276" spans="1:6" hidden="1" x14ac:dyDescent="0.3">
      <c r="A276" s="497">
        <f>IF(B276&lt;&gt;"",COUNT(A$1:A275)+1,"")</f>
        <v>248</v>
      </c>
      <c r="B276" s="495" t="str">
        <f t="shared" si="9"/>
        <v>差異　実績報告額　計</v>
      </c>
      <c r="C276" s="499">
        <f>IF(入力シート!AG354&lt;&gt;"",入力シート!AG354,"")</f>
        <v>0</v>
      </c>
      <c r="D276" s="500" t="s">
        <v>646</v>
      </c>
      <c r="E276" s="387" t="s">
        <v>390</v>
      </c>
      <c r="F276" s="393"/>
    </row>
    <row r="277" spans="1:6" hidden="1" x14ac:dyDescent="0.3">
      <c r="A277" s="502">
        <f>IF(B277&lt;&gt;"",COUNT(A$1:A276)+1,"")</f>
        <v>249</v>
      </c>
      <c r="B277" s="503" t="str">
        <f t="shared" si="9"/>
        <v>実績報告額判定</v>
      </c>
      <c r="C277" s="504" t="str">
        <f>IF(入力シート!C355&lt;&gt;"",入力シート!C355,"")</f>
        <v/>
      </c>
      <c r="D277" s="505" t="s">
        <v>647</v>
      </c>
      <c r="E277" s="387" t="s">
        <v>390</v>
      </c>
      <c r="F277" s="426"/>
    </row>
    <row r="278" spans="1:6" hidden="1" x14ac:dyDescent="0.3">
      <c r="A278" s="502">
        <f>IF(B278&lt;&gt;"",COUNT(A$1:A277)+1,"")</f>
        <v>250</v>
      </c>
      <c r="B278" s="495" t="str">
        <f>IF(D278&lt;&gt;"",D278,"")</f>
        <v>銀行名</v>
      </c>
      <c r="C278" s="506" t="str">
        <f>IF(入力シート!M359&lt;&gt;"",入力シート!M359,"")</f>
        <v/>
      </c>
      <c r="D278" s="506" t="s">
        <v>648</v>
      </c>
      <c r="E278" s="387" t="s">
        <v>649</v>
      </c>
      <c r="F278" s="427"/>
    </row>
    <row r="279" spans="1:6" hidden="1" x14ac:dyDescent="0.3">
      <c r="A279" s="502">
        <f>IF(B279&lt;&gt;"",COUNT(A$1:A278)+1,"")</f>
        <v>251</v>
      </c>
      <c r="B279" s="495" t="str">
        <f t="shared" ref="B279:B285" si="10">IF(D279&lt;&gt;"",D279,"")</f>
        <v>金融機関コード</v>
      </c>
      <c r="C279" s="506" t="str">
        <f>IF(入力シート!M360&lt;&gt;"",入力シート!M360,"")</f>
        <v/>
      </c>
      <c r="D279" s="506" t="s">
        <v>650</v>
      </c>
      <c r="E279" s="387" t="s">
        <v>649</v>
      </c>
      <c r="F279" s="427"/>
    </row>
    <row r="280" spans="1:6" hidden="1" x14ac:dyDescent="0.3">
      <c r="A280" s="502">
        <f>IF(B280&lt;&gt;"",COUNT(A$1:A279)+1,"")</f>
        <v>252</v>
      </c>
      <c r="B280" s="495" t="str">
        <f t="shared" si="10"/>
        <v>支店名</v>
      </c>
      <c r="C280" s="506" t="str">
        <f>IF(入力シート!M361&lt;&gt;"",入力シート!M361,"")</f>
        <v/>
      </c>
      <c r="D280" s="506" t="s">
        <v>651</v>
      </c>
      <c r="E280" s="387" t="s">
        <v>649</v>
      </c>
      <c r="F280" s="427"/>
    </row>
    <row r="281" spans="1:6" hidden="1" x14ac:dyDescent="0.3">
      <c r="A281" s="502">
        <f>IF(B281&lt;&gt;"",COUNT(A$1:A280)+1,"")</f>
        <v>253</v>
      </c>
      <c r="B281" s="495" t="str">
        <f t="shared" si="10"/>
        <v>支店コード</v>
      </c>
      <c r="C281" s="506" t="str">
        <f>IF(入力シート!M362&lt;&gt;"",入力シート!M362,"")</f>
        <v/>
      </c>
      <c r="D281" s="506" t="s">
        <v>652</v>
      </c>
      <c r="E281" s="387" t="s">
        <v>649</v>
      </c>
      <c r="F281" s="427"/>
    </row>
    <row r="282" spans="1:6" hidden="1" x14ac:dyDescent="0.3">
      <c r="A282" s="502">
        <f>IF(B282&lt;&gt;"",COUNT(A$1:A281)+1,"")</f>
        <v>254</v>
      </c>
      <c r="B282" s="495" t="str">
        <f t="shared" si="10"/>
        <v>種別</v>
      </c>
      <c r="C282" s="506" t="str">
        <f>IF(入力シート!M363&lt;&gt;"",入力シート!M363,"")</f>
        <v/>
      </c>
      <c r="D282" s="506" t="s">
        <v>653</v>
      </c>
      <c r="E282" s="387" t="s">
        <v>649</v>
      </c>
      <c r="F282" s="427"/>
    </row>
    <row r="283" spans="1:6" hidden="1" x14ac:dyDescent="0.3">
      <c r="A283" s="502">
        <f>IF(B283&lt;&gt;"",COUNT(A$1:A282)+1,"")</f>
        <v>255</v>
      </c>
      <c r="B283" s="495" t="str">
        <f t="shared" si="10"/>
        <v>口座番号</v>
      </c>
      <c r="C283" s="506" t="str">
        <f>IF(入力シート!M364&lt;&gt;"",入力シート!M364,"")</f>
        <v/>
      </c>
      <c r="D283" s="506" t="s">
        <v>654</v>
      </c>
      <c r="E283" s="387" t="s">
        <v>649</v>
      </c>
      <c r="F283" s="427"/>
    </row>
    <row r="284" spans="1:6" hidden="1" x14ac:dyDescent="0.3">
      <c r="A284" s="502">
        <f>IF(B284&lt;&gt;"",COUNT(A$1:A283)+1,"")</f>
        <v>256</v>
      </c>
      <c r="B284" s="495" t="str">
        <f t="shared" si="10"/>
        <v>口座名義（カナ）</v>
      </c>
      <c r="C284" s="506" t="str">
        <f>IF(入力シート!M365&lt;&gt;"",入力シート!M365,"")</f>
        <v/>
      </c>
      <c r="D284" s="506" t="s">
        <v>655</v>
      </c>
      <c r="E284" s="387" t="s">
        <v>649</v>
      </c>
      <c r="F284" s="427"/>
    </row>
    <row r="285" spans="1:6" hidden="1" x14ac:dyDescent="0.3">
      <c r="A285" s="502">
        <f>IF(B285&lt;&gt;"",COUNT(A$1:A284)+1,"")</f>
        <v>257</v>
      </c>
      <c r="B285" s="495" t="str">
        <f t="shared" si="10"/>
        <v>口座名義（漢字）</v>
      </c>
      <c r="C285" s="506" t="str">
        <f>IF(入力シート!M366&lt;&gt;"",入力シート!M366,"")</f>
        <v/>
      </c>
      <c r="D285" s="506" t="s">
        <v>656</v>
      </c>
      <c r="E285" s="387" t="s">
        <v>649</v>
      </c>
      <c r="F285" s="427"/>
    </row>
    <row r="286" spans="1:6" hidden="1" x14ac:dyDescent="0.3">
      <c r="A286" s="502">
        <f>IF(B286&lt;&gt;"",COUNT(A$1:A285)+1,"")</f>
        <v>258</v>
      </c>
      <c r="B286" s="495" t="str">
        <f>IF(D286&lt;&gt;"",D286,"")</f>
        <v>選択事業年度</v>
      </c>
      <c r="C286" s="506" t="str">
        <f>IF(事業年度=0,"",ASC(事業年度))</f>
        <v>令和8年度</v>
      </c>
      <c r="D286" s="506" t="s">
        <v>657</v>
      </c>
      <c r="F286" s="428"/>
    </row>
    <row r="287" spans="1:6" hidden="1" x14ac:dyDescent="0.3">
      <c r="A287" s="502">
        <f>IF(B287&lt;&gt;"",COUNT(A$1:A286)+1,"")</f>
        <v>259</v>
      </c>
      <c r="B287" s="495" t="str">
        <f>IF(D287&lt;&gt;"",D287,"")</f>
        <v>申請時理事長</v>
      </c>
      <c r="C287" s="506" t="str">
        <f>IF(提出様式&lt;&gt;"",TEXT(VLOOKUP(提出様式,入力シート!D12:AS14,32,FALSE),"#"),"")</f>
        <v/>
      </c>
      <c r="D287" s="507" t="s">
        <v>658</v>
      </c>
      <c r="F287" s="428"/>
    </row>
    <row r="288" spans="1:6" hidden="1" x14ac:dyDescent="0.3">
      <c r="A288" s="502" t="str">
        <f>IF(B288&lt;&gt;"",COUNT(A$1:A287)+1,"")</f>
        <v/>
      </c>
      <c r="B288" s="506" t="s">
        <v>76</v>
      </c>
      <c r="C288" s="506" t="str">
        <f>IF(AND(B288&lt;&gt;"",OR(入力シート!M13&lt;&gt;"")),TEXT(MAX(入力シート!M13:T13),"ggge年m月d日"),"")</f>
        <v/>
      </c>
      <c r="D288" s="507" t="s">
        <v>659</v>
      </c>
      <c r="F288" s="428"/>
    </row>
    <row r="289" spans="1:6" hidden="1" x14ac:dyDescent="0.3">
      <c r="A289" s="502" t="str">
        <f>IF(B289&lt;&gt;"",COUNT(A$1:A288)+1,"")</f>
        <v/>
      </c>
      <c r="B289" s="495" t="str">
        <f>IF(D289&lt;&gt;"",D289,"")</f>
        <v/>
      </c>
      <c r="C289" s="506" t="str">
        <f>IF(入力シート!C359&lt;&gt;"",入力シート!C359,"")</f>
        <v/>
      </c>
      <c r="D289" s="506"/>
      <c r="F289" s="428"/>
    </row>
    <row r="290" spans="1:6" hidden="1" x14ac:dyDescent="0.3">
      <c r="A290" s="508" t="str">
        <f>IF(B290&lt;&gt;"",COUNT(A$1:A289)+1,"")</f>
        <v/>
      </c>
      <c r="B290" s="495" t="str">
        <f t="shared" ref="B290:B294" si="11">IF(D290&lt;&gt;"",D290,"")</f>
        <v/>
      </c>
      <c r="C290" s="506" t="str">
        <f>IF(入力シート!C361&lt;&gt;"",入力シート!C361,"")</f>
        <v/>
      </c>
      <c r="D290" s="506"/>
      <c r="F290" s="428"/>
    </row>
    <row r="291" spans="1:6" hidden="1" x14ac:dyDescent="0.3">
      <c r="A291" s="508" t="str">
        <f>IF(B291&lt;&gt;"",COUNT(A$1:A290)+1,"")</f>
        <v/>
      </c>
      <c r="B291" s="495" t="str">
        <f t="shared" si="11"/>
        <v/>
      </c>
      <c r="C291" s="506" t="str">
        <f>IF(入力シート!C363&lt;&gt;"",入力シート!C363,"")</f>
        <v/>
      </c>
      <c r="D291" s="506"/>
      <c r="F291" s="428"/>
    </row>
    <row r="292" spans="1:6" hidden="1" x14ac:dyDescent="0.3">
      <c r="A292" s="508" t="str">
        <f>IF(B292&lt;&gt;"",COUNT(A$1:A291)+1,"")</f>
        <v/>
      </c>
      <c r="B292" s="495" t="str">
        <f t="shared" si="11"/>
        <v/>
      </c>
      <c r="C292" s="506" t="str">
        <f>IF(入力シート!C364&lt;&gt;"",入力シート!C364,"")</f>
        <v/>
      </c>
      <c r="D292" s="506"/>
      <c r="F292" s="428"/>
    </row>
    <row r="293" spans="1:6" hidden="1" x14ac:dyDescent="0.3">
      <c r="A293" s="508" t="str">
        <f>IF(B293&lt;&gt;"",COUNT(A$1:A292)+1,"")</f>
        <v/>
      </c>
      <c r="B293" s="495" t="str">
        <f t="shared" si="11"/>
        <v/>
      </c>
      <c r="C293" s="506" t="str">
        <f>IF(入力シート!C365&lt;&gt;"",入力シート!C365,"")</f>
        <v/>
      </c>
      <c r="D293" s="506"/>
      <c r="F293" s="428"/>
    </row>
    <row r="294" spans="1:6" hidden="1" x14ac:dyDescent="0.3">
      <c r="A294" s="508" t="str">
        <f>IF(B294&lt;&gt;"",COUNT(A$1:A293)+1,"")</f>
        <v/>
      </c>
      <c r="B294" s="495" t="str">
        <f t="shared" si="11"/>
        <v/>
      </c>
      <c r="C294" s="506" t="str">
        <f>IF(入力シート!C366&lt;&gt;"",入力シート!C366,"")</f>
        <v/>
      </c>
      <c r="D294" s="506"/>
      <c r="F294" s="428"/>
    </row>
    <row r="295" spans="1:6" hidden="1" x14ac:dyDescent="0.3">
      <c r="A295" s="508" t="str">
        <f>IF(B295&lt;&gt;"",COUNT(A$1:A294)+1,"")</f>
        <v/>
      </c>
      <c r="B295" s="506"/>
      <c r="C295" s="506"/>
      <c r="D295" s="506"/>
      <c r="F295" s="428"/>
    </row>
    <row r="296" spans="1:6" hidden="1" x14ac:dyDescent="0.3">
      <c r="A296" s="508" t="str">
        <f>IF(B296&lt;&gt;"",COUNT(A$1:A295)+1,"")</f>
        <v/>
      </c>
      <c r="B296" s="506"/>
      <c r="C296" s="506"/>
      <c r="D296" s="506"/>
      <c r="F296" s="428"/>
    </row>
    <row r="297" spans="1:6" hidden="1" x14ac:dyDescent="0.3">
      <c r="A297" s="508" t="str">
        <f>IF(B297&lt;&gt;"",COUNT(A$1:A296)+1,"")</f>
        <v/>
      </c>
      <c r="B297" s="506"/>
      <c r="C297" s="506"/>
      <c r="D297" s="506"/>
      <c r="F297" s="428"/>
    </row>
  </sheetData>
  <phoneticPr fontId="6"/>
  <pageMargins left="0.7" right="0.7" top="0.75" bottom="0.75" header="0.3" footer="0.3"/>
  <customProperties>
    <customPr name="_pios_id" r:id="rId1"/>
  </customPropertie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A17E-2DB9-43DA-9850-BB75EE3DB9EC}">
  <sheetPr>
    <tabColor theme="1"/>
  </sheetPr>
  <dimension ref="A1:K48"/>
  <sheetViews>
    <sheetView zoomScale="115" zoomScaleNormal="115" workbookViewId="0">
      <selection activeCell="C40" sqref="C40:E40"/>
    </sheetView>
  </sheetViews>
  <sheetFormatPr defaultColWidth="13" defaultRowHeight="20" x14ac:dyDescent="0.3"/>
  <cols>
    <col min="1" max="1" width="13.83203125" style="464" bestFit="1" customWidth="1"/>
    <col min="2" max="2" width="9.33203125" style="465" bestFit="1" customWidth="1"/>
    <col min="3" max="3" width="20.33203125" bestFit="1" customWidth="1"/>
    <col min="4" max="4" width="22" bestFit="1" customWidth="1"/>
    <col min="5" max="5" width="17.25" bestFit="1" customWidth="1"/>
    <col min="6" max="6" width="6" customWidth="1"/>
    <col min="7" max="7" width="51.25" bestFit="1" customWidth="1"/>
    <col min="8" max="8" width="5.33203125" customWidth="1"/>
    <col min="9" max="9" width="31.83203125" bestFit="1" customWidth="1"/>
    <col min="10" max="10" width="5.33203125" customWidth="1"/>
    <col min="11" max="11" width="26.25" bestFit="1" customWidth="1"/>
  </cols>
  <sheetData>
    <row r="1" spans="1:11" ht="14" x14ac:dyDescent="0.3">
      <c r="A1" s="431" t="s">
        <v>660</v>
      </c>
      <c r="B1" s="432" t="s">
        <v>661</v>
      </c>
      <c r="C1" s="433"/>
      <c r="D1" s="433" t="s">
        <v>662</v>
      </c>
      <c r="E1" s="433"/>
      <c r="F1" s="471"/>
      <c r="G1" s="471" t="s">
        <v>731</v>
      </c>
      <c r="H1" s="1732" t="s">
        <v>663</v>
      </c>
      <c r="I1" s="1733"/>
      <c r="J1" s="1733"/>
      <c r="K1" s="1733"/>
    </row>
    <row r="2" spans="1:11" ht="14" x14ac:dyDescent="0.3">
      <c r="A2" s="434" t="s">
        <v>664</v>
      </c>
      <c r="B2" s="435" t="s">
        <v>665</v>
      </c>
      <c r="C2" s="436" t="s">
        <v>666</v>
      </c>
      <c r="D2" s="437" t="s">
        <v>666</v>
      </c>
      <c r="E2" s="438" t="s">
        <v>667</v>
      </c>
      <c r="F2" s="439">
        <v>1</v>
      </c>
      <c r="G2" s="440" t="s">
        <v>668</v>
      </c>
      <c r="H2" s="441">
        <v>0</v>
      </c>
      <c r="I2" s="442" t="s">
        <v>669</v>
      </c>
      <c r="J2" s="443">
        <v>30</v>
      </c>
      <c r="K2" s="444" t="s">
        <v>670</v>
      </c>
    </row>
    <row r="3" spans="1:11" ht="14.5" thickBot="1" x14ac:dyDescent="0.35">
      <c r="A3" s="445" t="s">
        <v>9</v>
      </c>
      <c r="B3" s="435" t="s">
        <v>671</v>
      </c>
      <c r="C3" s="446" t="s">
        <v>672</v>
      </c>
      <c r="D3" s="447" t="s">
        <v>673</v>
      </c>
      <c r="E3" s="448" t="s">
        <v>674</v>
      </c>
      <c r="F3" s="449">
        <v>2</v>
      </c>
      <c r="G3" s="450" t="s">
        <v>57</v>
      </c>
      <c r="H3" s="441">
        <v>10</v>
      </c>
      <c r="I3" s="442" t="s">
        <v>675</v>
      </c>
      <c r="J3" s="442">
        <v>50</v>
      </c>
      <c r="K3" s="440" t="s">
        <v>676</v>
      </c>
    </row>
    <row r="4" spans="1:11" ht="14" x14ac:dyDescent="0.3">
      <c r="A4" s="451"/>
      <c r="B4" s="435" t="s">
        <v>677</v>
      </c>
      <c r="E4" s="452"/>
      <c r="F4" s="453"/>
      <c r="G4" s="454"/>
      <c r="H4" s="441">
        <v>30</v>
      </c>
      <c r="I4" s="442" t="s">
        <v>678</v>
      </c>
      <c r="J4" s="442">
        <v>70</v>
      </c>
      <c r="K4" s="440" t="s">
        <v>679</v>
      </c>
    </row>
    <row r="5" spans="1:11" ht="14" x14ac:dyDescent="0.3">
      <c r="A5" s="430" t="s">
        <v>680</v>
      </c>
      <c r="B5" s="455" t="s">
        <v>681</v>
      </c>
      <c r="F5" s="205"/>
      <c r="G5" s="456"/>
      <c r="H5" s="441">
        <v>50</v>
      </c>
      <c r="I5" s="442" t="s">
        <v>682</v>
      </c>
      <c r="J5" s="442">
        <v>70</v>
      </c>
      <c r="K5" s="440" t="s">
        <v>683</v>
      </c>
    </row>
    <row r="6" spans="1:11" ht="14.5" thickBot="1" x14ac:dyDescent="0.35">
      <c r="A6" s="466">
        <v>46374</v>
      </c>
      <c r="B6" s="455" t="s">
        <v>684</v>
      </c>
      <c r="F6" s="205"/>
      <c r="G6" s="247"/>
      <c r="H6" s="457">
        <v>70</v>
      </c>
      <c r="I6" s="458" t="s">
        <v>685</v>
      </c>
      <c r="J6" s="458">
        <v>100</v>
      </c>
      <c r="K6" s="459" t="s">
        <v>686</v>
      </c>
    </row>
    <row r="7" spans="1:11" ht="14" x14ac:dyDescent="0.3">
      <c r="A7" s="460"/>
      <c r="B7" s="435" t="s">
        <v>687</v>
      </c>
      <c r="F7" s="205"/>
      <c r="G7" s="247"/>
      <c r="H7" s="461"/>
      <c r="I7" s="461"/>
    </row>
    <row r="8" spans="1:11" ht="14" x14ac:dyDescent="0.3">
      <c r="A8" s="460"/>
      <c r="B8" s="435" t="s">
        <v>688</v>
      </c>
      <c r="F8" s="205"/>
      <c r="G8" s="247"/>
    </row>
    <row r="9" spans="1:11" ht="14" x14ac:dyDescent="0.3">
      <c r="A9" s="460"/>
      <c r="B9" s="435" t="s">
        <v>689</v>
      </c>
      <c r="F9" s="205"/>
      <c r="G9" s="247"/>
    </row>
    <row r="10" spans="1:11" ht="14" x14ac:dyDescent="0.3">
      <c r="A10" s="460"/>
      <c r="B10" s="435" t="s">
        <v>690</v>
      </c>
      <c r="F10" s="205"/>
      <c r="G10" s="247"/>
    </row>
    <row r="11" spans="1:11" ht="14" x14ac:dyDescent="0.3">
      <c r="A11" s="460"/>
      <c r="B11" s="435" t="s">
        <v>691</v>
      </c>
      <c r="F11" s="205"/>
      <c r="G11" s="247"/>
    </row>
    <row r="12" spans="1:11" ht="13.5" x14ac:dyDescent="0.3">
      <c r="A12" s="460"/>
      <c r="B12" s="435" t="s">
        <v>692</v>
      </c>
    </row>
    <row r="13" spans="1:11" ht="13.5" x14ac:dyDescent="0.3">
      <c r="A13" s="460"/>
      <c r="B13" s="435" t="s">
        <v>693</v>
      </c>
    </row>
    <row r="14" spans="1:11" ht="13.5" x14ac:dyDescent="0.3">
      <c r="A14" s="460"/>
      <c r="B14" s="435" t="s">
        <v>694</v>
      </c>
    </row>
    <row r="15" spans="1:11" ht="13.5" x14ac:dyDescent="0.3">
      <c r="A15" s="460"/>
      <c r="B15" s="435" t="s">
        <v>695</v>
      </c>
    </row>
    <row r="16" spans="1:11" ht="13.5" x14ac:dyDescent="0.3">
      <c r="A16" s="460"/>
      <c r="B16" s="435" t="s">
        <v>696</v>
      </c>
    </row>
    <row r="17" spans="1:2" ht="13.5" x14ac:dyDescent="0.3">
      <c r="A17" s="460"/>
      <c r="B17" s="435" t="s">
        <v>697</v>
      </c>
    </row>
    <row r="18" spans="1:2" ht="13.5" x14ac:dyDescent="0.3">
      <c r="A18" s="460"/>
      <c r="B18" s="435" t="s">
        <v>698</v>
      </c>
    </row>
    <row r="19" spans="1:2" ht="13.5" x14ac:dyDescent="0.3">
      <c r="A19" s="460"/>
      <c r="B19" s="435" t="s">
        <v>699</v>
      </c>
    </row>
    <row r="20" spans="1:2" ht="15.5" x14ac:dyDescent="0.3">
      <c r="A20" s="462"/>
      <c r="B20" s="435" t="s">
        <v>700</v>
      </c>
    </row>
    <row r="21" spans="1:2" ht="15.5" x14ac:dyDescent="0.3">
      <c r="A21" s="462"/>
      <c r="B21" s="435" t="s">
        <v>701</v>
      </c>
    </row>
    <row r="22" spans="1:2" ht="15.5" x14ac:dyDescent="0.3">
      <c r="A22" s="462"/>
      <c r="B22" s="435" t="s">
        <v>702</v>
      </c>
    </row>
    <row r="23" spans="1:2" ht="15.5" x14ac:dyDescent="0.3">
      <c r="A23" s="462"/>
      <c r="B23" s="435" t="s">
        <v>703</v>
      </c>
    </row>
    <row r="24" spans="1:2" ht="15.5" x14ac:dyDescent="0.3">
      <c r="A24" s="462"/>
      <c r="B24" s="435" t="s">
        <v>704</v>
      </c>
    </row>
    <row r="25" spans="1:2" ht="15.5" x14ac:dyDescent="0.3">
      <c r="A25" s="462"/>
      <c r="B25" s="435" t="s">
        <v>705</v>
      </c>
    </row>
    <row r="26" spans="1:2" ht="15.5" x14ac:dyDescent="0.3">
      <c r="A26" s="462"/>
      <c r="B26" s="435" t="s">
        <v>706</v>
      </c>
    </row>
    <row r="27" spans="1:2" ht="15.5" x14ac:dyDescent="0.3">
      <c r="A27" s="462"/>
      <c r="B27" s="435" t="s">
        <v>707</v>
      </c>
    </row>
    <row r="28" spans="1:2" ht="15.5" x14ac:dyDescent="0.3">
      <c r="A28" s="462"/>
      <c r="B28" s="435" t="s">
        <v>708</v>
      </c>
    </row>
    <row r="29" spans="1:2" ht="15.5" x14ac:dyDescent="0.3">
      <c r="A29" s="462"/>
      <c r="B29" s="435" t="s">
        <v>709</v>
      </c>
    </row>
    <row r="30" spans="1:2" ht="15.5" x14ac:dyDescent="0.3">
      <c r="A30" s="462"/>
      <c r="B30" s="435" t="s">
        <v>710</v>
      </c>
    </row>
    <row r="31" spans="1:2" ht="15.5" x14ac:dyDescent="0.3">
      <c r="A31" s="462"/>
      <c r="B31" s="435" t="s">
        <v>711</v>
      </c>
    </row>
    <row r="32" spans="1:2" ht="15.5" x14ac:dyDescent="0.3">
      <c r="A32" s="462"/>
      <c r="B32" s="435" t="s">
        <v>712</v>
      </c>
    </row>
    <row r="33" spans="1:2" ht="15.5" x14ac:dyDescent="0.3">
      <c r="A33" s="462"/>
      <c r="B33" s="435" t="s">
        <v>713</v>
      </c>
    </row>
    <row r="34" spans="1:2" ht="15.5" x14ac:dyDescent="0.3">
      <c r="A34" s="462"/>
      <c r="B34" s="435" t="s">
        <v>714</v>
      </c>
    </row>
    <row r="35" spans="1:2" ht="15.5" x14ac:dyDescent="0.3">
      <c r="A35" s="462"/>
      <c r="B35" s="435" t="s">
        <v>715</v>
      </c>
    </row>
    <row r="36" spans="1:2" ht="15.5" x14ac:dyDescent="0.3">
      <c r="A36" s="462"/>
      <c r="B36" s="435" t="s">
        <v>716</v>
      </c>
    </row>
    <row r="37" spans="1:2" ht="15.5" x14ac:dyDescent="0.3">
      <c r="A37" s="462"/>
      <c r="B37" s="435" t="s">
        <v>717</v>
      </c>
    </row>
    <row r="38" spans="1:2" ht="15.5" x14ac:dyDescent="0.3">
      <c r="A38" s="462"/>
      <c r="B38" s="435" t="s">
        <v>718</v>
      </c>
    </row>
    <row r="39" spans="1:2" ht="15.5" x14ac:dyDescent="0.3">
      <c r="A39" s="462"/>
      <c r="B39" s="435" t="s">
        <v>719</v>
      </c>
    </row>
    <row r="40" spans="1:2" ht="15.5" x14ac:dyDescent="0.3">
      <c r="A40" s="462"/>
      <c r="B40" s="435" t="s">
        <v>720</v>
      </c>
    </row>
    <row r="41" spans="1:2" ht="15.5" x14ac:dyDescent="0.3">
      <c r="A41" s="462"/>
      <c r="B41" s="435" t="s">
        <v>721</v>
      </c>
    </row>
    <row r="42" spans="1:2" ht="15.5" x14ac:dyDescent="0.3">
      <c r="A42" s="462"/>
      <c r="B42" s="435" t="s">
        <v>722</v>
      </c>
    </row>
    <row r="43" spans="1:2" ht="15.5" x14ac:dyDescent="0.3">
      <c r="A43" s="462"/>
      <c r="B43" s="435" t="s">
        <v>723</v>
      </c>
    </row>
    <row r="44" spans="1:2" ht="15.5" x14ac:dyDescent="0.3">
      <c r="A44" s="462"/>
      <c r="B44" s="435" t="s">
        <v>724</v>
      </c>
    </row>
    <row r="45" spans="1:2" ht="15.5" x14ac:dyDescent="0.3">
      <c r="A45" s="462"/>
      <c r="B45" s="435" t="s">
        <v>725</v>
      </c>
    </row>
    <row r="46" spans="1:2" ht="15.5" x14ac:dyDescent="0.3">
      <c r="A46" s="462"/>
      <c r="B46" s="435" t="s">
        <v>726</v>
      </c>
    </row>
    <row r="47" spans="1:2" ht="15.5" x14ac:dyDescent="0.3">
      <c r="A47" s="462"/>
      <c r="B47" s="435" t="s">
        <v>727</v>
      </c>
    </row>
    <row r="48" spans="1:2" ht="16" thickBot="1" x14ac:dyDescent="0.35">
      <c r="A48" s="462"/>
      <c r="B48" s="463" t="s">
        <v>728</v>
      </c>
    </row>
  </sheetData>
  <mergeCells count="1">
    <mergeCell ref="H1:K1"/>
  </mergeCells>
  <phoneticPr fontId="6"/>
  <pageMargins left="0.7" right="0.7" top="0.75" bottom="0.75" header="0.3" footer="0.3"/>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7A75B-76D4-4BBB-8DD4-7DBC68A7B1F6}">
  <sheetPr>
    <tabColor theme="1"/>
  </sheetPr>
  <dimension ref="A1:OJ2"/>
  <sheetViews>
    <sheetView topLeftCell="BP1" zoomScale="70" zoomScaleNormal="70" workbookViewId="0">
      <selection activeCell="CJ1" sqref="CJ1"/>
    </sheetView>
  </sheetViews>
  <sheetFormatPr defaultColWidth="15.25" defaultRowHeight="16" x14ac:dyDescent="0.3"/>
  <cols>
    <col min="1" max="16384" width="15.25" style="387"/>
  </cols>
  <sheetData>
    <row r="1" spans="1:400" s="469" customFormat="1" x14ac:dyDescent="0.3">
      <c r="A1" s="468" t="str">
        <f ca="1">IF(OFFSET(項目マップ!$B$1,COLUMN(),0,1,1)=0,"",OFFSET(項目マップ!$B$1,COLUMN(),0,1,1))</f>
        <v>レコードの開始行</v>
      </c>
      <c r="B1" s="468" t="str">
        <f ca="1">IF(OFFSET(項目マップ!$B$1,COLUMN(),0,1,1)=0,"",OFFSET(項目マップ!$B$1,COLUMN(),0,1,1))</f>
        <v>事業年度</v>
      </c>
      <c r="C1" s="468" t="str">
        <f ca="1">IF(OFFSET(項目マップ!$B$1,COLUMN(),0,1,1)=0,"",OFFSET(項目マップ!$B$1,COLUMN(),0,1,1))</f>
        <v>提出様式</v>
      </c>
      <c r="D1" s="468" t="str">
        <f ca="1">IF(OFFSET(項目マップ!$B$1,COLUMN(),0,1,1)=0,"",OFFSET(項目マップ!$B$1,COLUMN(),0,1,1))</f>
        <v>申請</v>
      </c>
      <c r="E1" s="468" t="str">
        <f ca="1">IF(OFFSET(項目マップ!$B$1,COLUMN(),0,1,1)=0,"",OFFSET(項目マップ!$B$1,COLUMN(),0,1,1))</f>
        <v>計変</v>
      </c>
      <c r="F1" s="468" t="str">
        <f ca="1">IF(OFFSET(項目マップ!$B$1,COLUMN(),0,1,1)=0,"",OFFSET(項目マップ!$B$1,COLUMN(),0,1,1))</f>
        <v>実績</v>
      </c>
      <c r="G1" s="468" t="str">
        <f ca="1">IF(OFFSET(項目マップ!$B$1,COLUMN(),0,1,1)=0,"",OFFSET(項目マップ!$B$1,COLUMN(),0,1,1))</f>
        <v/>
      </c>
      <c r="H1" s="468" t="str">
        <f ca="1">IF(OFFSET(項目マップ!$B$1,COLUMN(),0,1,1)=0,"",OFFSET(項目マップ!$B$1,COLUMN(),0,1,1))</f>
        <v>提出日</v>
      </c>
      <c r="I1" s="468" t="str">
        <f ca="1">IF(OFFSET(項目マップ!$B$1,COLUMN(),0,1,1)=0,"",OFFSET(項目マップ!$B$1,COLUMN(),0,1,1))</f>
        <v>申請者　法人番号（13桁）</v>
      </c>
      <c r="J1" s="468" t="str">
        <f ca="1">IF(OFFSET(項目マップ!$B$1,COLUMN(),0,1,1)=0,"",OFFSET(項目マップ!$B$1,COLUMN(),0,1,1))</f>
        <v>申請者　法人名</v>
      </c>
      <c r="K1" s="468" t="str">
        <f ca="1">IF(OFFSET(項目マップ!$B$1,COLUMN(),0,1,1)=0,"",OFFSET(項目マップ!$B$1,COLUMN(),0,1,1))</f>
        <v>申請者　法人名カナ</v>
      </c>
      <c r="L1" s="468" t="str">
        <f ca="1">IF(OFFSET(項目マップ!$B$1,COLUMN(),0,1,1)=0,"",OFFSET(項目マップ!$B$1,COLUMN(),0,1,1))</f>
        <v>申請者　役職</v>
      </c>
      <c r="M1" s="468" t="str">
        <f ca="1">IF(OFFSET(項目マップ!$B$1,COLUMN(),0,1,1)=0,"",OFFSET(項目マップ!$B$1,COLUMN(),0,1,1))</f>
        <v>申請者　氏名</v>
      </c>
      <c r="N1" s="468" t="str">
        <f ca="1">IF(OFFSET(項目マップ!$B$1,COLUMN(),0,1,1)=0,"",OFFSET(項目マップ!$B$1,COLUMN(),0,1,1))</f>
        <v>申請者　〒番号</v>
      </c>
      <c r="O1" s="468" t="str">
        <f ca="1">IF(OFFSET(項目マップ!$B$1,COLUMN(),0,1,1)=0,"",OFFSET(項目マップ!$B$1,COLUMN(),0,1,1))</f>
        <v>申請者　住所（都道府県）</v>
      </c>
      <c r="P1" s="468" t="str">
        <f ca="1">IF(OFFSET(項目マップ!$B$1,COLUMN(),0,1,1)=0,"",OFFSET(項目マップ!$B$1,COLUMN(),0,1,1))</f>
        <v>申請者　住所（市区町村以下）</v>
      </c>
      <c r="Q1" s="468" t="str">
        <f ca="1">IF(OFFSET(項目マップ!$B$1,COLUMN(),0,1,1)=0,"",OFFSET(項目マップ!$B$1,COLUMN(),0,1,1))</f>
        <v>申請者　実務担当者所属部署</v>
      </c>
      <c r="R1" s="468" t="str">
        <f ca="1">IF(OFFSET(項目マップ!$B$1,COLUMN(),0,1,1)=0,"",OFFSET(項目マップ!$B$1,COLUMN(),0,1,1))</f>
        <v>申請者　実務担当者役職</v>
      </c>
      <c r="S1" s="468" t="str">
        <f ca="1">IF(OFFSET(項目マップ!$B$1,COLUMN(),0,1,1)=0,"",OFFSET(項目マップ!$B$1,COLUMN(),0,1,1))</f>
        <v>申請者　実務担当者氏名</v>
      </c>
      <c r="T1" s="468" t="str">
        <f ca="1">IF(OFFSET(項目マップ!$B$1,COLUMN(),0,1,1)=0,"",OFFSET(項目マップ!$B$1,COLUMN(),0,1,1))</f>
        <v>申請者　実務担当者氏名カナ</v>
      </c>
      <c r="U1" s="468" t="str">
        <f ca="1">IF(OFFSET(項目マップ!$B$1,COLUMN(),0,1,1)=0,"",OFFSET(項目マップ!$B$1,COLUMN(),0,1,1))</f>
        <v>申請者　実務担当者メールアドレス</v>
      </c>
      <c r="V1" s="468" t="str">
        <f ca="1">IF(OFFSET(項目マップ!$B$1,COLUMN(),0,1,1)=0,"",OFFSET(項目マップ!$B$1,COLUMN(),0,1,1))</f>
        <v>申請者　実務担当者電話番号</v>
      </c>
      <c r="W1" s="468" t="str">
        <f ca="1">IF(OFFSET(項目マップ!$B$1,COLUMN(),0,1,1)=0,"",OFFSET(項目マップ!$B$1,COLUMN(),0,1,1))</f>
        <v>申請者　実務担当者FAX番号</v>
      </c>
      <c r="X1" s="468" t="str">
        <f ca="1">IF(OFFSET(項目マップ!$B$1,COLUMN(),0,1,1)=0,"",OFFSET(項目マップ!$B$1,COLUMN(),0,1,1))</f>
        <v>申請者　販売事業者登録番号</v>
      </c>
      <c r="Y1" s="468" t="str">
        <f ca="1">IF(OFFSET(項目マップ!$B$1,COLUMN(),0,1,1)=0,"",OFFSET(項目マップ!$B$1,COLUMN(),0,1,1))</f>
        <v>共同申請</v>
      </c>
      <c r="Z1" s="468" t="str">
        <f ca="1">IF(OFFSET(項目マップ!$B$1,COLUMN(),0,1,1)=0,"",OFFSET(項目マップ!$B$1,COLUMN(),0,1,1))</f>
        <v>共同申請者　法人番号（13桁）</v>
      </c>
      <c r="AA1" s="468" t="str">
        <f ca="1">IF(OFFSET(項目マップ!$B$1,COLUMN(),0,1,1)=0,"",OFFSET(項目マップ!$B$1,COLUMN(),0,1,1))</f>
        <v>共同申請者　法人名</v>
      </c>
      <c r="AB1" s="468" t="str">
        <f ca="1">IF(OFFSET(項目マップ!$B$1,COLUMN(),0,1,1)=0,"",OFFSET(項目マップ!$B$1,COLUMN(),0,1,1))</f>
        <v>共同申請者　法人名カナ</v>
      </c>
      <c r="AC1" s="468" t="str">
        <f ca="1">IF(OFFSET(項目マップ!$B$1,COLUMN(),0,1,1)=0,"",OFFSET(項目マップ!$B$1,COLUMN(),0,1,1))</f>
        <v>共同申請者　役職</v>
      </c>
      <c r="AD1" s="468" t="str">
        <f ca="1">IF(OFFSET(項目マップ!$B$1,COLUMN(),0,1,1)=0,"",OFFSET(項目マップ!$B$1,COLUMN(),0,1,1))</f>
        <v>共同申請者　氏名</v>
      </c>
      <c r="AE1" s="468" t="str">
        <f ca="1">IF(OFFSET(項目マップ!$B$1,COLUMN(),0,1,1)=0,"",OFFSET(項目マップ!$B$1,COLUMN(),0,1,1))</f>
        <v>共同申請者　〒番号</v>
      </c>
      <c r="AF1" s="468" t="str">
        <f ca="1">IF(OFFSET(項目マップ!$B$1,COLUMN(),0,1,1)=0,"",OFFSET(項目マップ!$B$1,COLUMN(),0,1,1))</f>
        <v>共同申請者　住所（都道府県）</v>
      </c>
      <c r="AG1" s="468" t="str">
        <f ca="1">IF(OFFSET(項目マップ!$B$1,COLUMN(),0,1,1)=0,"",OFFSET(項目マップ!$B$1,COLUMN(),0,1,1))</f>
        <v>共同申請者　住所（市区町村以下）</v>
      </c>
      <c r="AH1" s="468" t="str">
        <f ca="1">IF(OFFSET(項目マップ!$B$1,COLUMN(),0,1,1)=0,"",OFFSET(項目マップ!$B$1,COLUMN(),0,1,1))</f>
        <v>共同申請者　実務担当者所属部署</v>
      </c>
      <c r="AI1" s="468" t="str">
        <f ca="1">IF(OFFSET(項目マップ!$B$1,COLUMN(),0,1,1)=0,"",OFFSET(項目マップ!$B$1,COLUMN(),0,1,1))</f>
        <v>共同申請者　実務担当者役職</v>
      </c>
      <c r="AJ1" s="468" t="str">
        <f ca="1">IF(OFFSET(項目マップ!$B$1,COLUMN(),0,1,1)=0,"",OFFSET(項目マップ!$B$1,COLUMN(),0,1,1))</f>
        <v>共同申請者　実務担当者氏名</v>
      </c>
      <c r="AK1" s="468" t="str">
        <f ca="1">IF(OFFSET(項目マップ!$B$1,COLUMN(),0,1,1)=0,"",OFFSET(項目マップ!$B$1,COLUMN(),0,1,1))</f>
        <v>共同申請者　実務担当者氏名カナ</v>
      </c>
      <c r="AL1" s="468" t="str">
        <f ca="1">IF(OFFSET(項目マップ!$B$1,COLUMN(),0,1,1)=0,"",OFFSET(項目マップ!$B$1,COLUMN(),0,1,1))</f>
        <v>共同申請者　実務担当者メールアドレス</v>
      </c>
      <c r="AM1" s="468" t="str">
        <f ca="1">IF(OFFSET(項目マップ!$B$1,COLUMN(),0,1,1)=0,"",OFFSET(項目マップ!$B$1,COLUMN(),0,1,1))</f>
        <v>共同申請者　実務担当者電話番号</v>
      </c>
      <c r="AN1" s="468" t="str">
        <f ca="1">IF(OFFSET(項目マップ!$B$1,COLUMN(),0,1,1)=0,"",OFFSET(項目マップ!$B$1,COLUMN(),0,1,1))</f>
        <v>共同申請者　実務担当者FAX番号</v>
      </c>
      <c r="AO1" s="468" t="str">
        <f ca="1">IF(OFFSET(項目マップ!$B$1,COLUMN(),0,1,1)=0,"",OFFSET(項目マップ!$B$1,COLUMN(),0,1,1))</f>
        <v>共同申請者　販売事業者登録番号</v>
      </c>
      <c r="AP1" s="468" t="str">
        <f ca="1">IF(OFFSET(項目マップ!$B$1,COLUMN(),0,1,1)=0,"",OFFSET(項目マップ!$B$1,COLUMN(),0,1,1))</f>
        <v>製造機器メーカー　法人名</v>
      </c>
      <c r="AQ1" s="468" t="str">
        <f ca="1">IF(OFFSET(項目マップ!$B$1,COLUMN(),0,1,1)=0,"",OFFSET(項目マップ!$B$1,COLUMN(),0,1,1))</f>
        <v>製造機器メーカー　担当者所属部署</v>
      </c>
      <c r="AR1" s="468" t="str">
        <f ca="1">IF(OFFSET(項目マップ!$B$1,COLUMN(),0,1,1)=0,"",OFFSET(項目マップ!$B$1,COLUMN(),0,1,1))</f>
        <v>製造機器メーカー　担当者役職</v>
      </c>
      <c r="AS1" s="468" t="str">
        <f ca="1">IF(OFFSET(項目マップ!$B$1,COLUMN(),0,1,1)=0,"",OFFSET(項目マップ!$B$1,COLUMN(),0,1,1))</f>
        <v>製造機器メーカー　担当者氏名</v>
      </c>
      <c r="AT1" s="468" t="str">
        <f ca="1">IF(OFFSET(項目マップ!$B$1,COLUMN(),0,1,1)=0,"",OFFSET(項目マップ!$B$1,COLUMN(),0,1,1))</f>
        <v>製造機器メーカー　担当者氏名カナ</v>
      </c>
      <c r="AU1" s="468" t="str">
        <f ca="1">IF(OFFSET(項目マップ!$B$1,COLUMN(),0,1,1)=0,"",OFFSET(項目マップ!$B$1,COLUMN(),0,1,1))</f>
        <v>製造機器メーカー　〒番号</v>
      </c>
      <c r="AV1" s="468" t="str">
        <f ca="1">IF(OFFSET(項目マップ!$B$1,COLUMN(),0,1,1)=0,"",OFFSET(項目マップ!$B$1,COLUMN(),0,1,1))</f>
        <v>製造機器メーカー　住所</v>
      </c>
      <c r="AW1" s="468" t="str">
        <f ca="1">IF(OFFSET(項目マップ!$B$1,COLUMN(),0,1,1)=0,"",OFFSET(項目マップ!$B$1,COLUMN(),0,1,1))</f>
        <v>製造機器メーカー　担当者メールアドレス</v>
      </c>
      <c r="AX1" s="468" t="str">
        <f ca="1">IF(OFFSET(項目マップ!$B$1,COLUMN(),0,1,1)=0,"",OFFSET(項目マップ!$B$1,COLUMN(),0,1,1))</f>
        <v>製造機器メーカー　担当者電話番号</v>
      </c>
      <c r="AY1" s="468" t="str">
        <f ca="1">IF(OFFSET(項目マップ!$B$1,COLUMN(),0,1,1)=0,"",OFFSET(項目マップ!$B$1,COLUMN(),0,1,1))</f>
        <v>製造機器メーカー　担当者FAX番号</v>
      </c>
      <c r="AZ1" s="468" t="str">
        <f ca="1">IF(OFFSET(項目マップ!$B$1,COLUMN(),0,1,1)=0,"",OFFSET(項目マップ!$B$1,COLUMN(),0,1,1))</f>
        <v>製造機器メーカー　担当者携帯電話番号</v>
      </c>
      <c r="BA1" s="468" t="str">
        <f ca="1">IF(OFFSET(項目マップ!$B$1,COLUMN(),0,1,1)=0,"",OFFSET(項目マップ!$B$1,COLUMN(),0,1,1))</f>
        <v>事業区分</v>
      </c>
      <c r="BB1" s="468" t="str">
        <f ca="1">IF(OFFSET(項目マップ!$B$1,COLUMN(),0,1,1)=0,"",OFFSET(項目マップ!$B$1,COLUMN(),0,1,1))</f>
        <v>事業区分名称</v>
      </c>
      <c r="BC1" s="468" t="str">
        <f ca="1">IF(OFFSET(項目マップ!$B$1,COLUMN(),0,1,1)=0,"",OFFSET(項目マップ!$B$1,COLUMN(),0,1,1))</f>
        <v>通信機器のメーカー名</v>
      </c>
      <c r="BD1" s="468" t="str">
        <f ca="1">IF(OFFSET(項目マップ!$B$1,COLUMN(),0,1,1)=0,"",OFFSET(項目マップ!$B$1,COLUMN(),0,1,1))</f>
        <v/>
      </c>
      <c r="BE1" s="468" t="str">
        <f ca="1">IF(OFFSET(項目マップ!$B$1,COLUMN(),0,1,1)=0,"",OFFSET(項目マップ!$B$1,COLUMN(),0,1,1))</f>
        <v>過去、本予算に係る構造改善事業の補助金を受けたことがありますか？</v>
      </c>
      <c r="BF1" s="468" t="str">
        <f ca="1">IF(OFFSET(項目マップ!$B$1,COLUMN(),0,1,1)=0,"",OFFSET(項目マップ!$B$1,COLUMN(),0,1,1))</f>
        <v>受けたことがある場合は、その交付決定番号を記載</v>
      </c>
      <c r="BG1" s="468" t="str">
        <f ca="1">IF(OFFSET(項目マップ!$B$1,COLUMN(),0,1,1)=0,"",OFFSET(項目マップ!$B$1,COLUMN(),0,1,1))</f>
        <v/>
      </c>
      <c r="BH1" s="468" t="str">
        <f ca="1">IF(OFFSET(項目マップ!$B$1,COLUMN(),0,1,1)=0,"",OFFSET(項目マップ!$B$1,COLUMN(),0,1,1))</f>
        <v/>
      </c>
      <c r="BI1" s="468" t="str">
        <f ca="1">IF(OFFSET(項目マップ!$B$1,COLUMN(),0,1,1)=0,"",OFFSET(項目マップ!$B$1,COLUMN(),0,1,1))</f>
        <v/>
      </c>
      <c r="BJ1" s="468" t="str">
        <f ca="1">IF(OFFSET(項目マップ!$B$1,COLUMN(),0,1,1)=0,"",OFFSET(項目マップ!$B$1,COLUMN(),0,1,1))</f>
        <v/>
      </c>
      <c r="BK1" s="468" t="str">
        <f ca="1">IF(OFFSET(項目マップ!$B$1,COLUMN(),0,1,1)=0,"",OFFSET(項目マップ!$B$1,COLUMN(),0,1,1))</f>
        <v/>
      </c>
      <c r="BL1" s="468" t="str">
        <f ca="1">IF(OFFSET(項目マップ!$B$1,COLUMN(),0,1,1)=0,"",OFFSET(項目マップ!$B$1,COLUMN(),0,1,1))</f>
        <v/>
      </c>
      <c r="BM1" s="468" t="str">
        <f ca="1">IF(OFFSET(項目マップ!$B$1,COLUMN(),0,1,1)=0,"",OFFSET(項目マップ!$B$1,COLUMN(),0,1,1))</f>
        <v/>
      </c>
      <c r="BN1" s="468" t="str">
        <f ca="1">IF(OFFSET(項目マップ!$B$1,COLUMN(),0,1,1)=0,"",OFFSET(項目マップ!$B$1,COLUMN(),0,1,1))</f>
        <v>顧客件数</v>
      </c>
      <c r="BO1" s="468" t="str">
        <f ca="1">IF(OFFSET(項目マップ!$B$1,COLUMN(),0,1,1)=0,"",OFFSET(項目マップ!$B$1,COLUMN(),0,1,1))</f>
        <v>導入済の件数（遠隔開閉栓等）</v>
      </c>
      <c r="BP1" s="468" t="str">
        <f ca="1">IF(OFFSET(項目マップ!$B$1,COLUMN(),0,1,1)=0,"",OFFSET(項目マップ!$B$1,COLUMN(),0,1,1))</f>
        <v>現行導入率（遠隔開閉栓等）</v>
      </c>
      <c r="BQ1" s="468" t="str">
        <f ca="1">IF(OFFSET(項目マップ!$B$1,COLUMN(),0,1,1)=0,"",OFFSET(項目マップ!$B$1,COLUMN(),0,1,1))</f>
        <v/>
      </c>
      <c r="BR1" s="468" t="str">
        <f ca="1">IF(OFFSET(項目マップ!$B$1,COLUMN(),0,1,1)=0,"",OFFSET(項目マップ!$B$1,COLUMN(),0,1,1))</f>
        <v/>
      </c>
      <c r="BS1" s="468" t="str">
        <f ca="1">IF(OFFSET(項目マップ!$B$1,COLUMN(),0,1,1)=0,"",OFFSET(項目マップ!$B$1,COLUMN(),0,1,1))</f>
        <v/>
      </c>
      <c r="BT1" s="468" t="str">
        <f ca="1">IF(OFFSET(項目マップ!$B$1,COLUMN(),0,1,1)=0,"",OFFSET(項目マップ!$B$1,COLUMN(),0,1,1))</f>
        <v/>
      </c>
      <c r="BU1" s="468" t="str">
        <f ca="1">IF(OFFSET(項目マップ!$B$1,COLUMN(),0,1,1)=0,"",OFFSET(項目マップ!$B$1,COLUMN(),0,1,1))</f>
        <v/>
      </c>
      <c r="BV1" s="468" t="str">
        <f ca="1">IF(OFFSET(項目マップ!$B$1,COLUMN(),0,1,1)=0,"",OFFSET(項目マップ!$B$1,COLUMN(),0,1,1))</f>
        <v>今回導入したい件数（遠隔開閉栓等）新規</v>
      </c>
      <c r="BW1" s="468" t="str">
        <f ca="1">IF(OFFSET(項目マップ!$B$1,COLUMN(),0,1,1)=0,"",OFFSET(項目マップ!$B$1,COLUMN(),0,1,1))</f>
        <v>今回導入したい件数（遠隔開閉栓等）交換</v>
      </c>
      <c r="BX1" s="468" t="str">
        <f ca="1">IF(OFFSET(項目マップ!$B$1,COLUMN(),0,1,1)=0,"",OFFSET(項目マップ!$B$1,COLUMN(),0,1,1))</f>
        <v>新規導入件数（遠隔開閉栓等）</v>
      </c>
      <c r="BY1" s="468" t="str">
        <f ca="1">IF(OFFSET(項目マップ!$B$1,COLUMN(),0,1,1)=0,"",OFFSET(項目マップ!$B$1,COLUMN(),0,1,1))</f>
        <v>新規導入件数判定（遠隔開閉栓等）</v>
      </c>
      <c r="BZ1" s="468" t="str">
        <f ca="1">IF(OFFSET(項目マップ!$B$1,COLUMN(),0,1,1)=0,"",OFFSET(項目マップ!$B$1,COLUMN(),0,1,1))</f>
        <v>今回導入後の導入率（遠隔開閉栓等）</v>
      </c>
      <c r="CA1" s="468" t="str">
        <f ca="1">IF(OFFSET(項目マップ!$B$1,COLUMN(),0,1,1)=0,"",OFFSET(項目マップ!$B$1,COLUMN(),0,1,1))</f>
        <v>今回導入後の導入率差（遠隔開閉栓等）</v>
      </c>
      <c r="CB1" s="468" t="str">
        <f ca="1">IF(OFFSET(項目マップ!$B$1,COLUMN(),0,1,1)=0,"",OFFSET(項目マップ!$B$1,COLUMN(),0,1,1))</f>
        <v>導入済の件数（遠隔検針 or 集中監視）</v>
      </c>
      <c r="CC1" s="468" t="str">
        <f ca="1">IF(OFFSET(項目マップ!$B$1,COLUMN(),0,1,1)=0,"",OFFSET(項目マップ!$B$1,COLUMN(),0,1,1))</f>
        <v>現行導入率（遠隔検針 or 集中監視）</v>
      </c>
      <c r="CD1" s="468" t="str">
        <f ca="1">IF(OFFSET(項目マップ!$B$1,COLUMN(),0,1,1)=0,"",OFFSET(項目マップ!$B$1,COLUMN(),0,1,1))</f>
        <v/>
      </c>
      <c r="CE1" s="468" t="str">
        <f ca="1">IF(OFFSET(項目マップ!$B$1,COLUMN(),0,1,1)=0,"",OFFSET(項目マップ!$B$1,COLUMN(),0,1,1))</f>
        <v>今回導入したい件数（遠隔検針 or 集中監視）新規</v>
      </c>
      <c r="CF1" s="468" t="str">
        <f ca="1">IF(OFFSET(項目マップ!$B$1,COLUMN(),0,1,1)=0,"",OFFSET(項目マップ!$B$1,COLUMN(),0,1,1))</f>
        <v>今回導入したい件数（遠隔検針 or 集中監視）交換</v>
      </c>
      <c r="CG1" s="468" t="str">
        <f ca="1">IF(OFFSET(項目マップ!$B$1,COLUMN(),0,1,1)=0,"",OFFSET(項目マップ!$B$1,COLUMN(),0,1,1))</f>
        <v>新規導入件数（遠隔検針 or 集中監視）</v>
      </c>
      <c r="CH1" s="468" t="str">
        <f ca="1">IF(OFFSET(項目マップ!$B$1,COLUMN(),0,1,1)=0,"",OFFSET(項目マップ!$B$1,COLUMN(),0,1,1))</f>
        <v>新規導入件数判定（遠隔検針 or 集中監視）</v>
      </c>
      <c r="CI1" s="468" t="str">
        <f ca="1">IF(OFFSET(項目マップ!$B$1,COLUMN(),0,1,1)=0,"",OFFSET(項目マップ!$B$1,COLUMN(),0,1,1))</f>
        <v>今回導入後の導入率（遠隔検針 or 集中監視）</v>
      </c>
      <c r="CJ1" s="468" t="str">
        <f ca="1">IF(OFFSET(項目マップ!$B$1,COLUMN(),0,1,1)=0,"",OFFSET(項目マップ!$B$1,COLUMN(),0,1,1))</f>
        <v>今回導入後の導入率差（遠隔検針 or 集中監視）</v>
      </c>
      <c r="CK1" s="468" t="str">
        <f ca="1">IF(OFFSET(項目マップ!$B$1,COLUMN(),0,1,1)=0,"",OFFSET(項目マップ!$B$1,COLUMN(),0,1,1))</f>
        <v>様式1総合判定</v>
      </c>
      <c r="CL1" s="468" t="str">
        <f ca="1">IF(OFFSET(項目マップ!$B$1,COLUMN(),0,1,1)=0,"",OFFSET(項目マップ!$B$1,COLUMN(),0,1,1))</f>
        <v>中小企業である</v>
      </c>
      <c r="CM1" s="468" t="str">
        <f ca="1">IF(OFFSET(項目マップ!$B$1,COLUMN(),0,1,1)=0,"",OFFSET(項目マップ!$B$1,COLUMN(),0,1,1))</f>
        <v/>
      </c>
      <c r="CN1" s="468" t="str">
        <f ca="1">IF(OFFSET(項目マップ!$B$1,COLUMN(),0,1,1)=0,"",OFFSET(項目マップ!$B$1,COLUMN(),0,1,1))</f>
        <v/>
      </c>
      <c r="CO1" s="468" t="str">
        <f ca="1">IF(OFFSET(項目マップ!$B$1,COLUMN(),0,1,1)=0,"",OFFSET(項目マップ!$B$1,COLUMN(),0,1,1))</f>
        <v>補助事業に要する経費（イ）物品購入費</v>
      </c>
      <c r="CP1" s="468" t="str">
        <f ca="1">IF(OFFSET(項目マップ!$B$1,COLUMN(),0,1,1)=0,"",OFFSET(項目マップ!$B$1,COLUMN(),0,1,1))</f>
        <v>補助事業に要する経費（ロ）消耗品費等</v>
      </c>
      <c r="CQ1" s="468" t="str">
        <f ca="1">IF(OFFSET(項目マップ!$B$1,COLUMN(),0,1,1)=0,"",OFFSET(項目マップ!$B$1,COLUMN(),0,1,1))</f>
        <v>補助事業に要する経費（ハ）その他</v>
      </c>
      <c r="CR1" s="468" t="str">
        <f ca="1">IF(OFFSET(項目マップ!$B$1,COLUMN(),0,1,1)=0,"",OFFSET(項目マップ!$B$1,COLUMN(),0,1,1))</f>
        <v>補助対象経費（イ）物品購入費</v>
      </c>
      <c r="CS1" s="468" t="str">
        <f ca="1">IF(OFFSET(項目マップ!$B$1,COLUMN(),0,1,1)=0,"",OFFSET(項目マップ!$B$1,COLUMN(),0,1,1))</f>
        <v>補助対象経費（ロ）消耗品費等</v>
      </c>
      <c r="CT1" s="468" t="str">
        <f ca="1">IF(OFFSET(項目マップ!$B$1,COLUMN(),0,1,1)=0,"",OFFSET(項目マップ!$B$1,COLUMN(),0,1,1))</f>
        <v>補助対象経費（ハ）その他</v>
      </c>
      <c r="CU1" s="468" t="str">
        <f ca="1">IF(OFFSET(項目マップ!$B$1,COLUMN(),0,1,1)=0,"",OFFSET(項目マップ!$B$1,COLUMN(),0,1,1))</f>
        <v>補助率</v>
      </c>
      <c r="CV1" s="468" t="str">
        <f ca="1">IF(OFFSET(項目マップ!$B$1,COLUMN(),0,1,1)=0,"",OFFSET(項目マップ!$B$1,COLUMN(),0,1,1))</f>
        <v>補助金の額（イ）物品購入費</v>
      </c>
      <c r="CW1" s="468" t="str">
        <f ca="1">IF(OFFSET(項目マップ!$B$1,COLUMN(),0,1,1)=0,"",OFFSET(項目マップ!$B$1,COLUMN(),0,1,1))</f>
        <v>補助金の額（ロ）消耗品費等</v>
      </c>
      <c r="CX1" s="468" t="str">
        <f ca="1">IF(OFFSET(項目マップ!$B$1,COLUMN(),0,1,1)=0,"",OFFSET(項目マップ!$B$1,COLUMN(),0,1,1))</f>
        <v>補助金の額（ハ）その他</v>
      </c>
      <c r="CY1" s="468" t="str">
        <f ca="1">IF(OFFSET(項目マップ!$B$1,COLUMN(),0,1,1)=0,"",OFFSET(項目マップ!$B$1,COLUMN(),0,1,1))</f>
        <v>補助事業に要する経費　計</v>
      </c>
      <c r="CZ1" s="468" t="str">
        <f ca="1">IF(OFFSET(項目マップ!$B$1,COLUMN(),0,1,1)=0,"",OFFSET(項目マップ!$B$1,COLUMN(),0,1,1))</f>
        <v>補助対象経費　計</v>
      </c>
      <c r="DA1" s="468" t="str">
        <f ca="1">IF(OFFSET(項目マップ!$B$1,COLUMN(),0,1,1)=0,"",OFFSET(項目マップ!$B$1,COLUMN(),0,1,1))</f>
        <v>補助金の額　計</v>
      </c>
      <c r="DB1" s="468" t="str">
        <f ca="1">IF(OFFSET(項目マップ!$B$1,COLUMN(),0,1,1)=0,"",OFFSET(項目マップ!$B$1,COLUMN(),0,1,1))</f>
        <v>交付申請額判定</v>
      </c>
      <c r="DC1" s="468" t="str">
        <f ca="1">IF(OFFSET(項目マップ!$B$1,COLUMN(),0,1,1)=0,"",OFFSET(項目マップ!$B$1,COLUMN(),0,1,1))</f>
        <v/>
      </c>
      <c r="DD1" s="468" t="str">
        <f ca="1">IF(OFFSET(項目マップ!$B$1,COLUMN(),0,1,1)=0,"",OFFSET(項目マップ!$B$1,COLUMN(),0,1,1))</f>
        <v>事業効果額（円/件）</v>
      </c>
      <c r="DE1" s="468" t="str">
        <f ca="1">IF(OFFSET(項目マップ!$B$1,COLUMN(),0,1,1)=0,"",OFFSET(項目マップ!$B$1,COLUMN(),0,1,1))</f>
        <v>事業完了日</v>
      </c>
      <c r="DF1" s="468" t="str">
        <f ca="1">IF(OFFSET(項目マップ!$B$1,COLUMN(),0,1,1)=0,"",OFFSET(項目マップ!$B$1,COLUMN(),0,1,1))</f>
        <v>導入するシステムの特徴</v>
      </c>
      <c r="DG1" s="468" t="str">
        <f ca="1">IF(OFFSET(項目マップ!$B$1,COLUMN(),0,1,1)=0,"",OFFSET(項目マップ!$B$1,COLUMN(),0,1,1))</f>
        <v>課税所得年①</v>
      </c>
      <c r="DH1" s="468" t="str">
        <f ca="1">IF(OFFSET(項目マップ!$B$1,COLUMN(),0,1,1)=0,"",OFFSET(項目マップ!$B$1,COLUMN(),0,1,1))</f>
        <v>課税所得年②</v>
      </c>
      <c r="DI1" s="468" t="str">
        <f ca="1">IF(OFFSET(項目マップ!$B$1,COLUMN(),0,1,1)=0,"",OFFSET(項目マップ!$B$1,COLUMN(),0,1,1))</f>
        <v>課税所得年③</v>
      </c>
      <c r="DJ1" s="468" t="str">
        <f ca="1">IF(OFFSET(項目マップ!$B$1,COLUMN(),0,1,1)=0,"",OFFSET(項目マップ!$B$1,COLUMN(),0,1,1))</f>
        <v>課税所得額①</v>
      </c>
      <c r="DK1" s="468" t="str">
        <f ca="1">IF(OFFSET(項目マップ!$B$1,COLUMN(),0,1,1)=0,"",OFFSET(項目マップ!$B$1,COLUMN(),0,1,1))</f>
        <v>課税所得額②</v>
      </c>
      <c r="DL1" s="468" t="str">
        <f ca="1">IF(OFFSET(項目マップ!$B$1,COLUMN(),0,1,1)=0,"",OFFSET(項目マップ!$B$1,COLUMN(),0,1,1))</f>
        <v>課税所得額③</v>
      </c>
      <c r="DM1" s="468" t="str">
        <f ca="1">IF(OFFSET(項目マップ!$B$1,COLUMN(),0,1,1)=0,"",OFFSET(項目マップ!$B$1,COLUMN(),0,1,1))</f>
        <v>課税所得年平均額</v>
      </c>
      <c r="DN1" s="468" t="str">
        <f ca="1">IF(OFFSET(項目マップ!$B$1,COLUMN(),0,1,1)=0,"",OFFSET(項目マップ!$B$1,COLUMN(),0,1,1))</f>
        <v>参考様式7の提出</v>
      </c>
      <c r="DO1" s="468" t="str">
        <f ca="1">IF(OFFSET(項目マップ!$B$1,COLUMN(),0,1,1)=0,"",OFFSET(項目マップ!$B$1,COLUMN(),0,1,1))</f>
        <v>前年度分の「法人税申告書別表１」、「法人事業概況説明書」等の提出</v>
      </c>
      <c r="DP1" s="468" t="str">
        <f ca="1">IF(OFFSET(項目マップ!$B$1,COLUMN(),0,1,1)=0,"",OFFSET(項目マップ!$B$1,COLUMN(),0,1,1))</f>
        <v>ワークライフバランスに関する取組みを実施している</v>
      </c>
      <c r="DQ1" s="468" t="str">
        <f ca="1">IF(OFFSET(項目マップ!$B$1,COLUMN(),0,1,1)=0,"",OFFSET(項目マップ!$B$1,COLUMN(),0,1,1))</f>
        <v>女性活躍推進法、次世代育成支援対策推進法、若者雇用促進法等に基づく認定証等の写しの提出</v>
      </c>
      <c r="DR1" s="468" t="str">
        <f ca="1">IF(OFFSET(項目マップ!$B$1,COLUMN(),0,1,1)=0,"",OFFSET(項目マップ!$B$1,COLUMN(),0,1,1))</f>
        <v>株主企業①</v>
      </c>
      <c r="DS1" s="468" t="str">
        <f ca="1">IF(OFFSET(項目マップ!$B$1,COLUMN(),0,1,1)=0,"",OFFSET(項目マップ!$B$1,COLUMN(),0,1,1))</f>
        <v>株主企業②</v>
      </c>
      <c r="DT1" s="468" t="str">
        <f ca="1">IF(OFFSET(項目マップ!$B$1,COLUMN(),0,1,1)=0,"",OFFSET(項目マップ!$B$1,COLUMN(),0,1,1))</f>
        <v>株主企業③</v>
      </c>
      <c r="DU1" s="468" t="str">
        <f ca="1">IF(OFFSET(項目マップ!$B$1,COLUMN(),0,1,1)=0,"",OFFSET(項目マップ!$B$1,COLUMN(),0,1,1))</f>
        <v>資本金①</v>
      </c>
      <c r="DV1" s="468" t="str">
        <f ca="1">IF(OFFSET(項目マップ!$B$1,COLUMN(),0,1,1)=0,"",OFFSET(項目マップ!$B$1,COLUMN(),0,1,1))</f>
        <v>資本金②</v>
      </c>
      <c r="DW1" s="468" t="str">
        <f ca="1">IF(OFFSET(項目マップ!$B$1,COLUMN(),0,1,1)=0,"",OFFSET(項目マップ!$B$1,COLUMN(),0,1,1))</f>
        <v>資本金③</v>
      </c>
      <c r="DX1" s="468" t="str">
        <f ca="1">IF(OFFSET(項目マップ!$B$1,COLUMN(),0,1,1)=0,"",OFFSET(項目マップ!$B$1,COLUMN(),0,1,1))</f>
        <v>持株比率①</v>
      </c>
      <c r="DY1" s="468" t="str">
        <f ca="1">IF(OFFSET(項目マップ!$B$1,COLUMN(),0,1,1)=0,"",OFFSET(項目マップ!$B$1,COLUMN(),0,1,1))</f>
        <v>持株比率②</v>
      </c>
      <c r="DZ1" s="468" t="str">
        <f ca="1">IF(OFFSET(項目マップ!$B$1,COLUMN(),0,1,1)=0,"",OFFSET(項目マップ!$B$1,COLUMN(),0,1,1))</f>
        <v>持株比率③</v>
      </c>
      <c r="EA1" s="468" t="str">
        <f ca="1">IF(OFFSET(項目マップ!$B$1,COLUMN(),0,1,1)=0,"",OFFSET(項目マップ!$B$1,COLUMN(),0,1,1))</f>
        <v>株主企業①-1</v>
      </c>
      <c r="EB1" s="468" t="str">
        <f ca="1">IF(OFFSET(項目マップ!$B$1,COLUMN(),0,1,1)=0,"",OFFSET(項目マップ!$B$1,COLUMN(),0,1,1))</f>
        <v>株主企業①-2</v>
      </c>
      <c r="EC1" s="468" t="str">
        <f ca="1">IF(OFFSET(項目マップ!$B$1,COLUMN(),0,1,1)=0,"",OFFSET(項目マップ!$B$1,COLUMN(),0,1,1))</f>
        <v>株主企業①-3</v>
      </c>
      <c r="ED1" s="468" t="str">
        <f ca="1">IF(OFFSET(項目マップ!$B$1,COLUMN(),0,1,1)=0,"",OFFSET(項目マップ!$B$1,COLUMN(),0,1,1))</f>
        <v>資本金①-1</v>
      </c>
      <c r="EE1" s="468" t="str">
        <f ca="1">IF(OFFSET(項目マップ!$B$1,COLUMN(),0,1,1)=0,"",OFFSET(項目マップ!$B$1,COLUMN(),0,1,1))</f>
        <v>資本金①-2</v>
      </c>
      <c r="EF1" s="468" t="str">
        <f ca="1">IF(OFFSET(項目マップ!$B$1,COLUMN(),0,1,1)=0,"",OFFSET(項目マップ!$B$1,COLUMN(),0,1,1))</f>
        <v>資本金①-3</v>
      </c>
      <c r="EG1" s="468" t="str">
        <f ca="1">IF(OFFSET(項目マップ!$B$1,COLUMN(),0,1,1)=0,"",OFFSET(項目マップ!$B$1,COLUMN(),0,1,1))</f>
        <v>持株比率①-1</v>
      </c>
      <c r="EH1" s="468" t="str">
        <f ca="1">IF(OFFSET(項目マップ!$B$1,COLUMN(),0,1,1)=0,"",OFFSET(項目マップ!$B$1,COLUMN(),0,1,1))</f>
        <v>持株比率①-2</v>
      </c>
      <c r="EI1" s="468" t="str">
        <f ca="1">IF(OFFSET(項目マップ!$B$1,COLUMN(),0,1,1)=0,"",OFFSET(項目マップ!$B$1,COLUMN(),0,1,1))</f>
        <v>持株比率①-3</v>
      </c>
      <c r="EJ1" s="468" t="str">
        <f ca="1">IF(OFFSET(項目マップ!$B$1,COLUMN(),0,1,1)=0,"",OFFSET(項目マップ!$B$1,COLUMN(),0,1,1))</f>
        <v>株主企業①-1-1</v>
      </c>
      <c r="EK1" s="468" t="str">
        <f ca="1">IF(OFFSET(項目マップ!$B$1,COLUMN(),0,1,1)=0,"",OFFSET(項目マップ!$B$1,COLUMN(),0,1,1))</f>
        <v>株主企業①-1-2</v>
      </c>
      <c r="EL1" s="468" t="str">
        <f ca="1">IF(OFFSET(項目マップ!$B$1,COLUMN(),0,1,1)=0,"",OFFSET(項目マップ!$B$1,COLUMN(),0,1,1))</f>
        <v>株主企業①-1-3</v>
      </c>
      <c r="EM1" s="468" t="str">
        <f ca="1">IF(OFFSET(項目マップ!$B$1,COLUMN(),0,1,1)=0,"",OFFSET(項目マップ!$B$1,COLUMN(),0,1,1))</f>
        <v>資本金①-1-1</v>
      </c>
      <c r="EN1" s="468" t="str">
        <f ca="1">IF(OFFSET(項目マップ!$B$1,COLUMN(),0,1,1)=0,"",OFFSET(項目マップ!$B$1,COLUMN(),0,1,1))</f>
        <v>資本金①-1-2</v>
      </c>
      <c r="EO1" s="468" t="str">
        <f ca="1">IF(OFFSET(項目マップ!$B$1,COLUMN(),0,1,1)=0,"",OFFSET(項目マップ!$B$1,COLUMN(),0,1,1))</f>
        <v>資本金①-1-3</v>
      </c>
      <c r="EP1" s="468" t="str">
        <f ca="1">IF(OFFSET(項目マップ!$B$1,COLUMN(),0,1,1)=0,"",OFFSET(項目マップ!$B$1,COLUMN(),0,1,1))</f>
        <v>持株比率①-1-1</v>
      </c>
      <c r="EQ1" s="468" t="str">
        <f ca="1">IF(OFFSET(項目マップ!$B$1,COLUMN(),0,1,1)=0,"",OFFSET(項目マップ!$B$1,COLUMN(),0,1,1))</f>
        <v>持株比率①-1-2</v>
      </c>
      <c r="ER1" s="468" t="str">
        <f ca="1">IF(OFFSET(項目マップ!$B$1,COLUMN(),0,1,1)=0,"",OFFSET(項目マップ!$B$1,COLUMN(),0,1,1))</f>
        <v>持株比率①-1-3</v>
      </c>
      <c r="ES1" s="468" t="str">
        <f ca="1">IF(OFFSET(項目マップ!$B$1,COLUMN(),0,1,1)=0,"",OFFSET(項目マップ!$B$1,COLUMN(),0,1,1))</f>
        <v/>
      </c>
      <c r="ET1" s="468" t="str">
        <f ca="1">IF(OFFSET(項目マップ!$B$1,COLUMN(),0,1,1)=0,"",OFFSET(項目マップ!$B$1,COLUMN(),0,1,1))</f>
        <v>交付決定日</v>
      </c>
      <c r="EU1" s="468" t="str">
        <f ca="1">IF(OFFSET(項目マップ!$B$1,COLUMN(),0,1,1)=0,"",OFFSET(項目マップ!$B$1,COLUMN(),0,1,1))</f>
        <v>交付決定番号</v>
      </c>
      <c r="EV1" s="468" t="str">
        <f ca="1">IF(OFFSET(項目マップ!$B$1,COLUMN(),0,1,1)=0,"",OFFSET(項目マップ!$B$1,COLUMN(),0,1,1))</f>
        <v/>
      </c>
      <c r="EW1" s="468" t="str">
        <f ca="1">IF(OFFSET(項目マップ!$B$1,COLUMN(),0,1,1)=0,"",OFFSET(項目マップ!$B$1,COLUMN(),0,1,1))</f>
        <v>第6 計画変更等の事項①</v>
      </c>
      <c r="EX1" s="468" t="str">
        <f ca="1">IF(OFFSET(項目マップ!$B$1,COLUMN(),0,1,1)=0,"",OFFSET(項目マップ!$B$1,COLUMN(),0,1,1))</f>
        <v>第6 計画変更等の内容①</v>
      </c>
      <c r="EY1" s="468" t="str">
        <f ca="1">IF(OFFSET(項目マップ!$B$1,COLUMN(),0,1,1)=0,"",OFFSET(項目マップ!$B$1,COLUMN(),0,1,1))</f>
        <v>第6 計画変更等の事項②</v>
      </c>
      <c r="EZ1" s="468" t="str">
        <f ca="1">IF(OFFSET(項目マップ!$B$1,COLUMN(),0,1,1)=0,"",OFFSET(項目マップ!$B$1,COLUMN(),0,1,1))</f>
        <v>第6 計画変更等の内容②</v>
      </c>
      <c r="FA1" s="468" t="str">
        <f ca="1">IF(OFFSET(項目マップ!$B$1,COLUMN(),0,1,1)=0,"",OFFSET(項目マップ!$B$1,COLUMN(),0,1,1))</f>
        <v>第6 計画変更等の事項③</v>
      </c>
      <c r="FB1" s="468" t="str">
        <f ca="1">IF(OFFSET(項目マップ!$B$1,COLUMN(),0,1,1)=0,"",OFFSET(項目マップ!$B$1,COLUMN(),0,1,1))</f>
        <v>第6 計画変更等の内容③</v>
      </c>
      <c r="FC1" s="468" t="str">
        <f ca="1">IF(OFFSET(項目マップ!$B$1,COLUMN(),0,1,1)=0,"",OFFSET(項目マップ!$B$1,COLUMN(),0,1,1))</f>
        <v>第6 計画変更等の事項④</v>
      </c>
      <c r="FD1" s="468" t="str">
        <f ca="1">IF(OFFSET(項目マップ!$B$1,COLUMN(),0,1,1)=0,"",OFFSET(項目マップ!$B$1,COLUMN(),0,1,1))</f>
        <v>第6 計画変更等の内容④</v>
      </c>
      <c r="FE1" s="468" t="str">
        <f ca="1">IF(OFFSET(項目マップ!$B$1,COLUMN(),0,1,1)=0,"",OFFSET(項目マップ!$B$1,COLUMN(),0,1,1))</f>
        <v>第6 計画変更等の理由</v>
      </c>
      <c r="FF1" s="468" t="str">
        <f ca="1">IF(OFFSET(項目マップ!$B$1,COLUMN(),0,1,1)=0,"",OFFSET(項目マップ!$B$1,COLUMN(),0,1,1))</f>
        <v>第6 添付資料</v>
      </c>
      <c r="FG1" s="468" t="str">
        <f ca="1">IF(OFFSET(項目マップ!$B$1,COLUMN(),0,1,1)=0,"",OFFSET(項目マップ!$B$1,COLUMN(),0,1,1))</f>
        <v xml:space="preserve"> 計画変更等の事項①</v>
      </c>
      <c r="FH1" s="468" t="str">
        <f ca="1">IF(OFFSET(項目マップ!$B$1,COLUMN(),0,1,1)=0,"",OFFSET(項目マップ!$B$1,COLUMN(),0,1,1))</f>
        <v xml:space="preserve"> 計画変更等の内容①</v>
      </c>
      <c r="FI1" s="468" t="str">
        <f ca="1">IF(OFFSET(項目マップ!$B$1,COLUMN(),0,1,1)=0,"",OFFSET(項目マップ!$B$1,COLUMN(),0,1,1))</f>
        <v xml:space="preserve"> 計画変更等の事項②</v>
      </c>
      <c r="FJ1" s="468" t="str">
        <f ca="1">IF(OFFSET(項目マップ!$B$1,COLUMN(),0,1,1)=0,"",OFFSET(項目マップ!$B$1,COLUMN(),0,1,1))</f>
        <v xml:space="preserve"> 計画変更等の内容②</v>
      </c>
      <c r="FK1" s="468" t="str">
        <f ca="1">IF(OFFSET(項目マップ!$B$1,COLUMN(),0,1,1)=0,"",OFFSET(項目マップ!$B$1,COLUMN(),0,1,1))</f>
        <v xml:space="preserve"> 計画変更等の事項③</v>
      </c>
      <c r="FL1" s="468" t="str">
        <f ca="1">IF(OFFSET(項目マップ!$B$1,COLUMN(),0,1,1)=0,"",OFFSET(項目マップ!$B$1,COLUMN(),0,1,1))</f>
        <v xml:space="preserve"> 計画変更等の内容③</v>
      </c>
      <c r="FM1" s="468" t="str">
        <f ca="1">IF(OFFSET(項目マップ!$B$1,COLUMN(),0,1,1)=0,"",OFFSET(項目マップ!$B$1,COLUMN(),0,1,1))</f>
        <v xml:space="preserve"> 計画変更等の事項④</v>
      </c>
      <c r="FN1" s="468" t="str">
        <f ca="1">IF(OFFSET(項目マップ!$B$1,COLUMN(),0,1,1)=0,"",OFFSET(項目マップ!$B$1,COLUMN(),0,1,1))</f>
        <v xml:space="preserve"> 計画変更等の内容④</v>
      </c>
      <c r="FO1" s="468" t="str">
        <f ca="1">IF(OFFSET(項目マップ!$B$1,COLUMN(),0,1,1)=0,"",OFFSET(項目マップ!$B$1,COLUMN(),0,1,1))</f>
        <v xml:space="preserve"> 計画変更等の理由</v>
      </c>
      <c r="FP1" s="468" t="str">
        <f ca="1">IF(OFFSET(項目マップ!$B$1,COLUMN(),0,1,1)=0,"",OFFSET(項目マップ!$B$1,COLUMN(),0,1,1))</f>
        <v xml:space="preserve"> 添付資料</v>
      </c>
      <c r="FQ1" s="468" t="str">
        <f ca="1">IF(OFFSET(項目マップ!$B$1,COLUMN(),0,1,1)=0,"",OFFSET(項目マップ!$B$1,COLUMN(),0,1,1))</f>
        <v>事業完了日</v>
      </c>
      <c r="FR1" s="468" t="str">
        <f ca="1">IF(OFFSET(項目マップ!$B$1,COLUMN(),0,1,1)=0,"",OFFSET(項目マップ!$B$1,COLUMN(),0,1,1))</f>
        <v>顧客件数</v>
      </c>
      <c r="FS1" s="468" t="str">
        <f ca="1">IF(OFFSET(項目マップ!$B$1,COLUMN(),0,1,1)=0,"",OFFSET(項目マップ!$B$1,COLUMN(),0,1,1))</f>
        <v>導入済の件数（遠隔開閉栓等）</v>
      </c>
      <c r="FT1" s="468" t="str">
        <f ca="1">IF(OFFSET(項目マップ!$B$1,COLUMN(),0,1,1)=0,"",OFFSET(項目マップ!$B$1,COLUMN(),0,1,1))</f>
        <v>現行導入率（遠隔開閉栓等）</v>
      </c>
      <c r="FU1" s="468" t="str">
        <f ca="1">IF(OFFSET(項目マップ!$B$1,COLUMN(),0,1,1)=0,"",OFFSET(項目マップ!$B$1,COLUMN(),0,1,1))</f>
        <v/>
      </c>
      <c r="FV1" s="468" t="str">
        <f ca="1">IF(OFFSET(項目マップ!$B$1,COLUMN(),0,1,1)=0,"",OFFSET(項目マップ!$B$1,COLUMN(),0,1,1))</f>
        <v/>
      </c>
      <c r="FW1" s="468" t="str">
        <f ca="1">IF(OFFSET(項目マップ!$B$1,COLUMN(),0,1,1)=0,"",OFFSET(項目マップ!$B$1,COLUMN(),0,1,1))</f>
        <v/>
      </c>
      <c r="FX1" s="468" t="str">
        <f ca="1">IF(OFFSET(項目マップ!$B$1,COLUMN(),0,1,1)=0,"",OFFSET(項目マップ!$B$1,COLUMN(),0,1,1))</f>
        <v/>
      </c>
      <c r="FY1" s="468" t="str">
        <f ca="1">IF(OFFSET(項目マップ!$B$1,COLUMN(),0,1,1)=0,"",OFFSET(項目マップ!$B$1,COLUMN(),0,1,1))</f>
        <v/>
      </c>
      <c r="FZ1" s="468" t="str">
        <f ca="1">IF(OFFSET(項目マップ!$B$1,COLUMN(),0,1,1)=0,"",OFFSET(項目マップ!$B$1,COLUMN(),0,1,1))</f>
        <v>今回導入したい件数（遠隔開閉栓等）新規</v>
      </c>
      <c r="GA1" s="468" t="str">
        <f ca="1">IF(OFFSET(項目マップ!$B$1,COLUMN(),0,1,1)=0,"",OFFSET(項目マップ!$B$1,COLUMN(),0,1,1))</f>
        <v>今回導入したい件数（遠隔開閉栓等）交換</v>
      </c>
      <c r="GB1" s="468" t="str">
        <f ca="1">IF(OFFSET(項目マップ!$B$1,COLUMN(),0,1,1)=0,"",OFFSET(項目マップ!$B$1,COLUMN(),0,1,1))</f>
        <v>新規導入件数（遠隔開閉栓等）</v>
      </c>
      <c r="GC1" s="468" t="str">
        <f ca="1">IF(OFFSET(項目マップ!$B$1,COLUMN(),0,1,1)=0,"",OFFSET(項目マップ!$B$1,COLUMN(),0,1,1))</f>
        <v>新規導入件数判定（遠隔開閉栓等）</v>
      </c>
      <c r="GD1" s="468" t="str">
        <f ca="1">IF(OFFSET(項目マップ!$B$1,COLUMN(),0,1,1)=0,"",OFFSET(項目マップ!$B$1,COLUMN(),0,1,1))</f>
        <v>今回導入後の導入率（遠隔開閉栓等）</v>
      </c>
      <c r="GE1" s="468" t="str">
        <f ca="1">IF(OFFSET(項目マップ!$B$1,COLUMN(),0,1,1)=0,"",OFFSET(項目マップ!$B$1,COLUMN(),0,1,1))</f>
        <v>今回導入後の導入率差（遠隔開閉栓等）</v>
      </c>
      <c r="GF1" s="468" t="str">
        <f ca="1">IF(OFFSET(項目マップ!$B$1,COLUMN(),0,1,1)=0,"",OFFSET(項目マップ!$B$1,COLUMN(),0,1,1))</f>
        <v>導入済の件数（遠隔検針 or 集中監視）</v>
      </c>
      <c r="GG1" s="468" t="str">
        <f ca="1">IF(OFFSET(項目マップ!$B$1,COLUMN(),0,1,1)=0,"",OFFSET(項目マップ!$B$1,COLUMN(),0,1,1))</f>
        <v>現行導入率（遠隔検針 or 集中監視）</v>
      </c>
      <c r="GH1" s="468" t="str">
        <f ca="1">IF(OFFSET(項目マップ!$B$1,COLUMN(),0,1,1)=0,"",OFFSET(項目マップ!$B$1,COLUMN(),0,1,1))</f>
        <v/>
      </c>
      <c r="GI1" s="468" t="str">
        <f ca="1">IF(OFFSET(項目マップ!$B$1,COLUMN(),0,1,1)=0,"",OFFSET(項目マップ!$B$1,COLUMN(),0,1,1))</f>
        <v>今回導入したい件数（遠隔検針 or 集中監視）新規</v>
      </c>
      <c r="GJ1" s="468" t="str">
        <f ca="1">IF(OFFSET(項目マップ!$B$1,COLUMN(),0,1,1)=0,"",OFFSET(項目マップ!$B$1,COLUMN(),0,1,1))</f>
        <v>今回導入したい件数（遠隔検針 or 集中監視）交換</v>
      </c>
      <c r="GK1" s="468" t="str">
        <f ca="1">IF(OFFSET(項目マップ!$B$1,COLUMN(),0,1,1)=0,"",OFFSET(項目マップ!$B$1,COLUMN(),0,1,1))</f>
        <v>新規導入件数（遠隔検針 or 集中監視）</v>
      </c>
      <c r="GL1" s="468" t="str">
        <f ca="1">IF(OFFSET(項目マップ!$B$1,COLUMN(),0,1,1)=0,"",OFFSET(項目マップ!$B$1,COLUMN(),0,1,1))</f>
        <v>新規導入件数判定（遠隔検針 or 集中監視）</v>
      </c>
      <c r="GM1" s="468" t="str">
        <f ca="1">IF(OFFSET(項目マップ!$B$1,COLUMN(),0,1,1)=0,"",OFFSET(項目マップ!$B$1,COLUMN(),0,1,1))</f>
        <v>今回導入後の導入率（遠隔検針 or 集中監視）</v>
      </c>
      <c r="GN1" s="468" t="str">
        <f ca="1">IF(OFFSET(項目マップ!$B$1,COLUMN(),0,1,1)=0,"",OFFSET(項目マップ!$B$1,COLUMN(),0,1,1))</f>
        <v>今回導入後の導入率差（遠隔検針 or 集中監視）</v>
      </c>
      <c r="GO1" s="468" t="str">
        <f ca="1">IF(OFFSET(項目マップ!$B$1,COLUMN(),0,1,1)=0,"",OFFSET(項目マップ!$B$1,COLUMN(),0,1,1))</f>
        <v>様式6総合判定</v>
      </c>
      <c r="GP1" s="468" t="str">
        <f ca="1">IF(OFFSET(項目マップ!$B$1,COLUMN(),0,1,1)=0,"",OFFSET(項目マップ!$B$1,COLUMN(),0,1,1))</f>
        <v>補助事業に要する経費（イ）物品購入費</v>
      </c>
      <c r="GQ1" s="468" t="str">
        <f ca="1">IF(OFFSET(項目マップ!$B$1,COLUMN(),0,1,1)=0,"",OFFSET(項目マップ!$B$1,COLUMN(),0,1,1))</f>
        <v>補助事業に要する経費（ロ）消耗品費等</v>
      </c>
      <c r="GR1" s="468" t="str">
        <f ca="1">IF(OFFSET(項目マップ!$B$1,COLUMN(),0,1,1)=0,"",OFFSET(項目マップ!$B$1,COLUMN(),0,1,1))</f>
        <v>補助事業に要する経費（ハ）その他</v>
      </c>
      <c r="GS1" s="468" t="str">
        <f ca="1">IF(OFFSET(項目マップ!$B$1,COLUMN(),0,1,1)=0,"",OFFSET(項目マップ!$B$1,COLUMN(),0,1,1))</f>
        <v>補助対象経費（イ）物品購入費</v>
      </c>
      <c r="GT1" s="468" t="str">
        <f ca="1">IF(OFFSET(項目マップ!$B$1,COLUMN(),0,1,1)=0,"",OFFSET(項目マップ!$B$1,COLUMN(),0,1,1))</f>
        <v>補助対象経費（ロ）消耗品費等</v>
      </c>
      <c r="GU1" s="468" t="str">
        <f ca="1">IF(OFFSET(項目マップ!$B$1,COLUMN(),0,1,1)=0,"",OFFSET(項目マップ!$B$1,COLUMN(),0,1,1))</f>
        <v>補助対象経費（ハ）その他</v>
      </c>
      <c r="GV1" s="468" t="str">
        <f ca="1">IF(OFFSET(項目マップ!$B$1,COLUMN(),0,1,1)=0,"",OFFSET(項目マップ!$B$1,COLUMN(),0,1,1))</f>
        <v>補助率</v>
      </c>
      <c r="GW1" s="468" t="str">
        <f ca="1">IF(OFFSET(項目マップ!$B$1,COLUMN(),0,1,1)=0,"",OFFSET(項目マップ!$B$1,COLUMN(),0,1,1))</f>
        <v>補助金の額（イ）物品購入費</v>
      </c>
      <c r="GX1" s="468" t="str">
        <f ca="1">IF(OFFSET(項目マップ!$B$1,COLUMN(),0,1,1)=0,"",OFFSET(項目マップ!$B$1,COLUMN(),0,1,1))</f>
        <v>補助金の額（ロ）消耗品費等</v>
      </c>
      <c r="GY1" s="468" t="str">
        <f ca="1">IF(OFFSET(項目マップ!$B$1,COLUMN(),0,1,1)=0,"",OFFSET(項目マップ!$B$1,COLUMN(),0,1,1))</f>
        <v>補助金の額（ハ）その他</v>
      </c>
      <c r="GZ1" s="468" t="str">
        <f ca="1">IF(OFFSET(項目マップ!$B$1,COLUMN(),0,1,1)=0,"",OFFSET(項目マップ!$B$1,COLUMN(),0,1,1))</f>
        <v>補助事業に要する経費　計</v>
      </c>
      <c r="HA1" s="468" t="str">
        <f ca="1">IF(OFFSET(項目マップ!$B$1,COLUMN(),0,1,1)=0,"",OFFSET(項目マップ!$B$1,COLUMN(),0,1,1))</f>
        <v>補助対象経費　計</v>
      </c>
      <c r="HB1" s="468" t="str">
        <f ca="1">IF(OFFSET(項目マップ!$B$1,COLUMN(),0,1,1)=0,"",OFFSET(項目マップ!$B$1,COLUMN(),0,1,1))</f>
        <v>補助金の額　計</v>
      </c>
      <c r="HC1" s="468" t="str">
        <f ca="1">IF(OFFSET(項目マップ!$B$1,COLUMN(),0,1,1)=0,"",OFFSET(項目マップ!$B$1,COLUMN(),0,1,1))</f>
        <v>当初計画との差異金額</v>
      </c>
      <c r="HD1" s="468" t="str">
        <f ca="1">IF(OFFSET(項目マップ!$B$1,COLUMN(),0,1,1)=0,"",OFFSET(項目マップ!$B$1,COLUMN(),0,1,1))</f>
        <v>当初計画との差異率</v>
      </c>
      <c r="HE1" s="468" t="str">
        <f ca="1">IF(OFFSET(項目マップ!$B$1,COLUMN(),0,1,1)=0,"",OFFSET(項目マップ!$B$1,COLUMN(),0,1,1))</f>
        <v>交付申請額判定</v>
      </c>
      <c r="HF1" s="468" t="str">
        <f ca="1">IF(OFFSET(項目マップ!$B$1,COLUMN(),0,1,1)=0,"",OFFSET(項目マップ!$B$1,COLUMN(),0,1,1))</f>
        <v/>
      </c>
      <c r="HG1" s="468" t="str">
        <f ca="1">IF(OFFSET(項目マップ!$B$1,COLUMN(),0,1,1)=0,"",OFFSET(項目マップ!$B$1,COLUMN(),0,1,1))</f>
        <v>計画変更申請日</v>
      </c>
      <c r="HH1" s="468" t="str">
        <f ca="1">IF(OFFSET(項目マップ!$B$1,COLUMN(),0,1,1)=0,"",OFFSET(項目マップ!$B$1,COLUMN(),0,1,1))</f>
        <v>事業開始日</v>
      </c>
      <c r="HI1" s="468" t="str">
        <f ca="1">IF(OFFSET(項目マップ!$B$1,COLUMN(),0,1,1)=0,"",OFFSET(項目マップ!$B$1,COLUMN(),0,1,1))</f>
        <v>事業完了日</v>
      </c>
      <c r="HJ1" s="468" t="str">
        <f ca="1">IF(OFFSET(項目マップ!$B$1,COLUMN(),0,1,1)=0,"",OFFSET(項目マップ!$B$1,COLUMN(),0,1,1))</f>
        <v>事業区分１　交付申請書で計画した導入件数（新規）</v>
      </c>
      <c r="HK1" s="468" t="str">
        <f ca="1">IF(OFFSET(項目マップ!$B$1,COLUMN(),0,1,1)=0,"",OFFSET(項目マップ!$B$1,COLUMN(),0,1,1))</f>
        <v>事業区分１　交付申請書で計画した導入件数（交換）</v>
      </c>
      <c r="HL1" s="468" t="str">
        <f ca="1">IF(OFFSET(項目マップ!$B$1,COLUMN(),0,1,1)=0,"",OFFSET(項目マップ!$B$1,COLUMN(),0,1,1))</f>
        <v>事業区分１　交付申請書で計画した新規導入件数</v>
      </c>
      <c r="HM1" s="468" t="str">
        <f ca="1">IF(OFFSET(項目マップ!$B$1,COLUMN(),0,1,1)=0,"",OFFSET(項目マップ!$B$1,COLUMN(),0,1,1))</f>
        <v>事業区分１　変更した導入件数（新規）</v>
      </c>
      <c r="HN1" s="468" t="str">
        <f ca="1">IF(OFFSET(項目マップ!$B$1,COLUMN(),0,1,1)=0,"",OFFSET(項目マップ!$B$1,COLUMN(),0,1,1))</f>
        <v>事業区分１　変更した導入件数（交換）</v>
      </c>
      <c r="HO1" s="468" t="str">
        <f ca="1">IF(OFFSET(項目マップ!$B$1,COLUMN(),0,1,1)=0,"",OFFSET(項目マップ!$B$1,COLUMN(),0,1,1))</f>
        <v>事業区分１　変更した新規導入件数</v>
      </c>
      <c r="HP1" s="468" t="str">
        <f ca="1">IF(OFFSET(項目マップ!$B$1,COLUMN(),0,1,1)=0,"",OFFSET(項目マップ!$B$1,COLUMN(),0,1,1))</f>
        <v>事業区分１　差異件数（新規）</v>
      </c>
      <c r="HQ1" s="468" t="str">
        <f ca="1">IF(OFFSET(項目マップ!$B$1,COLUMN(),0,1,1)=0,"",OFFSET(項目マップ!$B$1,COLUMN(),0,1,1))</f>
        <v>事業区分１　差異件数（交換）</v>
      </c>
      <c r="HR1" s="468" t="str">
        <f ca="1">IF(OFFSET(項目マップ!$B$1,COLUMN(),0,1,1)=0,"",OFFSET(項目マップ!$B$1,COLUMN(),0,1,1))</f>
        <v>事業区分１　差異件数</v>
      </c>
      <c r="HS1" s="468" t="str">
        <f ca="1">IF(OFFSET(項目マップ!$B$1,COLUMN(),0,1,1)=0,"",OFFSET(項目マップ!$B$1,COLUMN(),0,1,1))</f>
        <v>事業区分１　差異率</v>
      </c>
      <c r="HT1" s="468" t="str">
        <f ca="1">IF(OFFSET(項目マップ!$B$1,COLUMN(),0,1,1)=0,"",OFFSET(項目マップ!$B$1,COLUMN(),0,1,1))</f>
        <v>事業区分１　計画変更判定</v>
      </c>
      <c r="HU1" s="468" t="str">
        <f ca="1">IF(OFFSET(項目マップ!$B$1,COLUMN(),0,1,1)=0,"",OFFSET(項目マップ!$B$1,COLUMN(),0,1,1))</f>
        <v>事業区分１　計画変更申請日</v>
      </c>
      <c r="HV1" s="468" t="str">
        <f ca="1">IF(OFFSET(項目マップ!$B$1,COLUMN(),0,1,1)=0,"",OFFSET(項目マップ!$B$1,COLUMN(),0,1,1))</f>
        <v>事業区分１　今回、設置し稼働した導入件数（新規）</v>
      </c>
      <c r="HW1" s="468" t="str">
        <f ca="1">IF(OFFSET(項目マップ!$B$1,COLUMN(),0,1,1)=0,"",OFFSET(項目マップ!$B$1,COLUMN(),0,1,1))</f>
        <v>事業区分１　今回、設置し稼働した導入件数（交換）</v>
      </c>
      <c r="HX1" s="468" t="str">
        <f ca="1">IF(OFFSET(項目マップ!$B$1,COLUMN(),0,1,1)=0,"",OFFSET(項目マップ!$B$1,COLUMN(),0,1,1))</f>
        <v>事業区分１　今回、設置し稼働した新規導入件数</v>
      </c>
      <c r="HY1" s="468" t="str">
        <f ca="1">IF(OFFSET(項目マップ!$B$1,COLUMN(),0,1,1)=0,"",OFFSET(項目マップ!$B$1,COLUMN(),0,1,1))</f>
        <v>事業区分１　実績件数判定</v>
      </c>
      <c r="HZ1" s="468" t="str">
        <f ca="1">IF(OFFSET(項目マップ!$B$1,COLUMN(),0,1,1)=0,"",OFFSET(項目マップ!$B$1,COLUMN(),0,1,1))</f>
        <v>事業区分２　交付申請書で計画した導入件数（新規）</v>
      </c>
      <c r="IA1" s="468" t="str">
        <f ca="1">IF(OFFSET(項目マップ!$B$1,COLUMN(),0,1,1)=0,"",OFFSET(項目マップ!$B$1,COLUMN(),0,1,1))</f>
        <v>事業区分２　交付申請書で計画した導入件数（交換）</v>
      </c>
      <c r="IB1" s="468" t="str">
        <f ca="1">IF(OFFSET(項目マップ!$B$1,COLUMN(),0,1,1)=0,"",OFFSET(項目マップ!$B$1,COLUMN(),0,1,1))</f>
        <v>事業区分２　交付申請書で計画した新規導入件数</v>
      </c>
      <c r="IC1" s="468" t="str">
        <f ca="1">IF(OFFSET(項目マップ!$B$1,COLUMN(),0,1,1)=0,"",OFFSET(項目マップ!$B$1,COLUMN(),0,1,1))</f>
        <v>事業区分２　変更した導入件数（新規）</v>
      </c>
      <c r="ID1" s="468" t="str">
        <f ca="1">IF(OFFSET(項目マップ!$B$1,COLUMN(),0,1,1)=0,"",OFFSET(項目マップ!$B$1,COLUMN(),0,1,1))</f>
        <v>事業区分２　変更した導入件数（交換）</v>
      </c>
      <c r="IE1" s="468" t="str">
        <f ca="1">IF(OFFSET(項目マップ!$B$1,COLUMN(),0,1,1)=0,"",OFFSET(項目マップ!$B$1,COLUMN(),0,1,1))</f>
        <v>事業区分２　変更した新規導入件数</v>
      </c>
      <c r="IF1" s="468" t="str">
        <f ca="1">IF(OFFSET(項目マップ!$B$1,COLUMN(),0,1,1)=0,"",OFFSET(項目マップ!$B$1,COLUMN(),0,1,1))</f>
        <v>事業区分２　差異件数（新規）</v>
      </c>
      <c r="IG1" s="468" t="str">
        <f ca="1">IF(OFFSET(項目マップ!$B$1,COLUMN(),0,1,1)=0,"",OFFSET(項目マップ!$B$1,COLUMN(),0,1,1))</f>
        <v>事業区分２　差異件数（交換）</v>
      </c>
      <c r="IH1" s="468" t="str">
        <f ca="1">IF(OFFSET(項目マップ!$B$1,COLUMN(),0,1,1)=0,"",OFFSET(項目マップ!$B$1,COLUMN(),0,1,1))</f>
        <v>事業区分２　差異件数</v>
      </c>
      <c r="II1" s="468" t="str">
        <f ca="1">IF(OFFSET(項目マップ!$B$1,COLUMN(),0,1,1)=0,"",OFFSET(項目マップ!$B$1,COLUMN(),0,1,1))</f>
        <v>事業区分２　差異率</v>
      </c>
      <c r="IJ1" s="468" t="str">
        <f ca="1">IF(OFFSET(項目マップ!$B$1,COLUMN(),0,1,1)=0,"",OFFSET(項目マップ!$B$1,COLUMN(),0,1,1))</f>
        <v>事業区分２　計画変更判定</v>
      </c>
      <c r="IK1" s="468" t="str">
        <f ca="1">IF(OFFSET(項目マップ!$B$1,COLUMN(),0,1,1)=0,"",OFFSET(項目マップ!$B$1,COLUMN(),0,1,1))</f>
        <v>事業区分２　計画変更申請日</v>
      </c>
      <c r="IL1" s="468" t="str">
        <f ca="1">IF(OFFSET(項目マップ!$B$1,COLUMN(),0,1,1)=0,"",OFFSET(項目マップ!$B$1,COLUMN(),0,1,1))</f>
        <v>事業区分２　今回、設置し稼働した導入件数（新規）</v>
      </c>
      <c r="IM1" s="468" t="str">
        <f ca="1">IF(OFFSET(項目マップ!$B$1,COLUMN(),0,1,1)=0,"",OFFSET(項目マップ!$B$1,COLUMN(),0,1,1))</f>
        <v>事業区分２　今回、設置し稼働した導入件数（交換）</v>
      </c>
      <c r="IN1" s="468" t="str">
        <f ca="1">IF(OFFSET(項目マップ!$B$1,COLUMN(),0,1,1)=0,"",OFFSET(項目マップ!$B$1,COLUMN(),0,1,1))</f>
        <v>事業区分２　今回、設置し稼働した新規導入件数</v>
      </c>
      <c r="IO1" s="468" t="str">
        <f ca="1">IF(OFFSET(項目マップ!$B$1,COLUMN(),0,1,1)=0,"",OFFSET(項目マップ!$B$1,COLUMN(),0,1,1))</f>
        <v>事業区分２　実績件数判定</v>
      </c>
      <c r="IP1" s="468" t="str">
        <f ca="1">IF(OFFSET(項目マップ!$B$1,COLUMN(),0,1,1)=0,"",OFFSET(項目マップ!$B$1,COLUMN(),0,1,1))</f>
        <v>補助事業に要する経費（イ）物品購入費</v>
      </c>
      <c r="IQ1" s="468" t="str">
        <f ca="1">IF(OFFSET(項目マップ!$B$1,COLUMN(),0,1,1)=0,"",OFFSET(項目マップ!$B$1,COLUMN(),0,1,1))</f>
        <v>補助事業に要する経費（ロ）消耗品費等</v>
      </c>
      <c r="IR1" s="468" t="str">
        <f ca="1">IF(OFFSET(項目マップ!$B$1,COLUMN(),0,1,1)=0,"",OFFSET(項目マップ!$B$1,COLUMN(),0,1,1))</f>
        <v>補助事業に要する経費（ハ）その他</v>
      </c>
      <c r="IS1" s="468" t="str">
        <f ca="1">IF(OFFSET(項目マップ!$B$1,COLUMN(),0,1,1)=0,"",OFFSET(項目マップ!$B$1,COLUMN(),0,1,1))</f>
        <v>補助対象経費（イ）物品購入費</v>
      </c>
      <c r="IT1" s="468" t="str">
        <f ca="1">IF(OFFSET(項目マップ!$B$1,COLUMN(),0,1,1)=0,"",OFFSET(項目マップ!$B$1,COLUMN(),0,1,1))</f>
        <v>補助対象経費（ロ）消耗品費等</v>
      </c>
      <c r="IU1" s="468" t="str">
        <f ca="1">IF(OFFSET(項目マップ!$B$1,COLUMN(),0,1,1)=0,"",OFFSET(項目マップ!$B$1,COLUMN(),0,1,1))</f>
        <v>補助対象経費（ハ）その他</v>
      </c>
      <c r="IV1" s="468" t="str">
        <f ca="1">IF(OFFSET(項目マップ!$B$1,COLUMN(),0,1,1)=0,"",OFFSET(項目マップ!$B$1,COLUMN(),0,1,1))</f>
        <v>補助率</v>
      </c>
      <c r="IW1" s="468" t="str">
        <f ca="1">IF(OFFSET(項目マップ!$B$1,COLUMN(),0,1,1)=0,"",OFFSET(項目マップ!$B$1,COLUMN(),0,1,1))</f>
        <v>補助金の額（イ）物品購入費</v>
      </c>
      <c r="IX1" s="468" t="str">
        <f ca="1">IF(OFFSET(項目マップ!$B$1,COLUMN(),0,1,1)=0,"",OFFSET(項目マップ!$B$1,COLUMN(),0,1,1))</f>
        <v>補助金の額（ロ）消耗品費等</v>
      </c>
      <c r="IY1" s="468" t="str">
        <f ca="1">IF(OFFSET(項目マップ!$B$1,COLUMN(),0,1,1)=0,"",OFFSET(項目マップ!$B$1,COLUMN(),0,1,1))</f>
        <v>補助金の額（ハ）その他</v>
      </c>
      <c r="IZ1" s="468" t="str">
        <f ca="1">IF(OFFSET(項目マップ!$B$1,COLUMN(),0,1,1)=0,"",OFFSET(項目マップ!$B$1,COLUMN(),0,1,1))</f>
        <v>補助事業に要する経費　計</v>
      </c>
      <c r="JA1" s="468" t="str">
        <f ca="1">IF(OFFSET(項目マップ!$B$1,COLUMN(),0,1,1)=0,"",OFFSET(項目マップ!$B$1,COLUMN(),0,1,1))</f>
        <v>補助対象経費　計</v>
      </c>
      <c r="JB1" s="468" t="str">
        <f ca="1">IF(OFFSET(項目マップ!$B$1,COLUMN(),0,1,1)=0,"",OFFSET(項目マップ!$B$1,COLUMN(),0,1,1))</f>
        <v>補助金の額　計</v>
      </c>
      <c r="JC1" s="468" t="str">
        <f ca="1">IF(OFFSET(項目マップ!$B$1,COLUMN(),0,1,1)=0,"",OFFSET(項目マップ!$B$1,COLUMN(),0,1,1))</f>
        <v>差異　補助事業に要した経費（イ）物品購入費</v>
      </c>
      <c r="JD1" s="468" t="str">
        <f ca="1">IF(OFFSET(項目マップ!$B$1,COLUMN(),0,1,1)=0,"",OFFSET(項目マップ!$B$1,COLUMN(),0,1,1))</f>
        <v>差異　補助事業に要した経費（ロ）消耗品費等</v>
      </c>
      <c r="JE1" s="468" t="str">
        <f ca="1">IF(OFFSET(項目マップ!$B$1,COLUMN(),0,1,1)=0,"",OFFSET(項目マップ!$B$1,COLUMN(),0,1,1))</f>
        <v>差異　補助事業に要した経費（ハ）その他</v>
      </c>
      <c r="JF1" s="468" t="str">
        <f ca="1">IF(OFFSET(項目マップ!$B$1,COLUMN(),0,1,1)=0,"",OFFSET(項目マップ!$B$1,COLUMN(),0,1,1))</f>
        <v>差異　補助対象経費（イ）物品購入費</v>
      </c>
      <c r="JG1" s="468" t="str">
        <f ca="1">IF(OFFSET(項目マップ!$B$1,COLUMN(),0,1,1)=0,"",OFFSET(項目マップ!$B$1,COLUMN(),0,1,1))</f>
        <v>差異　補助対象経費（ロ）消耗品費等</v>
      </c>
      <c r="JH1" s="468" t="str">
        <f ca="1">IF(OFFSET(項目マップ!$B$1,COLUMN(),0,1,1)=0,"",OFFSET(項目マップ!$B$1,COLUMN(),0,1,1))</f>
        <v>差異　補助対象経費（ハ）その他</v>
      </c>
      <c r="JI1" s="468" t="str">
        <f ca="1">IF(OFFSET(項目マップ!$B$1,COLUMN(),0,1,1)=0,"",OFFSET(項目マップ!$B$1,COLUMN(),0,1,1))</f>
        <v>差異　補助率</v>
      </c>
      <c r="JJ1" s="468" t="str">
        <f ca="1">IF(OFFSET(項目マップ!$B$1,COLUMN(),0,1,1)=0,"",OFFSET(項目マップ!$B$1,COLUMN(),0,1,1))</f>
        <v>差異　実績報告額（イ）物品購入費</v>
      </c>
      <c r="JK1" s="468" t="str">
        <f ca="1">IF(OFFSET(項目マップ!$B$1,COLUMN(),0,1,1)=0,"",OFFSET(項目マップ!$B$1,COLUMN(),0,1,1))</f>
        <v>差異　実績報告額（ロ）消耗品費等</v>
      </c>
      <c r="JL1" s="468" t="str">
        <f ca="1">IF(OFFSET(項目マップ!$B$1,COLUMN(),0,1,1)=0,"",OFFSET(項目マップ!$B$1,COLUMN(),0,1,1))</f>
        <v>差異　実績報告額（ハ）その他</v>
      </c>
      <c r="JM1" s="468" t="str">
        <f ca="1">IF(OFFSET(項目マップ!$B$1,COLUMN(),0,1,1)=0,"",OFFSET(項目マップ!$B$1,COLUMN(),0,1,1))</f>
        <v>差異　補助事業に要した経費　計</v>
      </c>
      <c r="JN1" s="468" t="str">
        <f ca="1">IF(OFFSET(項目マップ!$B$1,COLUMN(),0,1,1)=0,"",OFFSET(項目マップ!$B$1,COLUMN(),0,1,1))</f>
        <v>差異　補助対象経費　計</v>
      </c>
      <c r="JO1" s="468" t="str">
        <f ca="1">IF(OFFSET(項目マップ!$B$1,COLUMN(),0,1,1)=0,"",OFFSET(項目マップ!$B$1,COLUMN(),0,1,1))</f>
        <v>差異　実績報告額　計</v>
      </c>
      <c r="JP1" s="468" t="str">
        <f ca="1">IF(OFFSET(項目マップ!$B$1,COLUMN(),0,1,1)=0,"",OFFSET(項目マップ!$B$1,COLUMN(),0,1,1))</f>
        <v>実績報告額判定</v>
      </c>
      <c r="JQ1" s="468" t="str">
        <f ca="1">IF(OFFSET(項目マップ!$B$1,COLUMN(),0,1,1)=0,"",OFFSET(項目マップ!$B$1,COLUMN(),0,1,1))</f>
        <v>銀行名</v>
      </c>
      <c r="JR1" s="468" t="str">
        <f ca="1">IF(OFFSET(項目マップ!$B$1,COLUMN(),0,1,1)=0,"",OFFSET(項目マップ!$B$1,COLUMN(),0,1,1))</f>
        <v>金融機関コード</v>
      </c>
      <c r="JS1" s="468" t="str">
        <f ca="1">IF(OFFSET(項目マップ!$B$1,COLUMN(),0,1,1)=0,"",OFFSET(項目マップ!$B$1,COLUMN(),0,1,1))</f>
        <v>支店名</v>
      </c>
      <c r="JT1" s="468" t="str">
        <f ca="1">IF(OFFSET(項目マップ!$B$1,COLUMN(),0,1,1)=0,"",OFFSET(項目マップ!$B$1,COLUMN(),0,1,1))</f>
        <v>支店コード</v>
      </c>
      <c r="JU1" s="468" t="str">
        <f ca="1">IF(OFFSET(項目マップ!$B$1,COLUMN(),0,1,1)=0,"",OFFSET(項目マップ!$B$1,COLUMN(),0,1,1))</f>
        <v>種別</v>
      </c>
      <c r="JV1" s="468" t="str">
        <f ca="1">IF(OFFSET(項目マップ!$B$1,COLUMN(),0,1,1)=0,"",OFFSET(項目マップ!$B$1,COLUMN(),0,1,1))</f>
        <v>口座番号</v>
      </c>
      <c r="JW1" s="468" t="str">
        <f ca="1">IF(OFFSET(項目マップ!$B$1,COLUMN(),0,1,1)=0,"",OFFSET(項目マップ!$B$1,COLUMN(),0,1,1))</f>
        <v>口座名義（カナ）</v>
      </c>
      <c r="JX1" s="468" t="str">
        <f ca="1">IF(OFFSET(項目マップ!$B$1,COLUMN(),0,1,1)=0,"",OFFSET(項目マップ!$B$1,COLUMN(),0,1,1))</f>
        <v>口座名義（漢字）</v>
      </c>
      <c r="JY1" s="468" t="str">
        <f ca="1">IF(OFFSET(項目マップ!$B$1,COLUMN(),0,1,1)=0,"",OFFSET(項目マップ!$B$1,COLUMN(),0,1,1))</f>
        <v>選択事業年度</v>
      </c>
      <c r="JZ1" s="468" t="str">
        <f ca="1">IF(OFFSET(項目マップ!$B$1,COLUMN(),0,1,1)=0,"",OFFSET(項目マップ!$B$1,COLUMN(),0,1,1))</f>
        <v>申請時理事長</v>
      </c>
      <c r="KA1" s="468" t="str">
        <f ca="1">IF(OFFSET(項目マップ!$B$1,COLUMN(),0,1,1)=0,"",OFFSET(項目マップ!$B$1,COLUMN(),0,1,1))</f>
        <v/>
      </c>
      <c r="KB1" s="468" t="str">
        <f ca="1">IF(OFFSET(項目マップ!$B$1,COLUMN(),0,1,1)=0,"",OFFSET(項目マップ!$B$1,COLUMN(),0,1,1))</f>
        <v/>
      </c>
      <c r="KC1" s="468" t="str">
        <f ca="1">IF(OFFSET(項目マップ!$B$1,COLUMN(),0,1,1)=0,"",OFFSET(項目マップ!$B$1,COLUMN(),0,1,1))</f>
        <v/>
      </c>
      <c r="KD1" s="468" t="str">
        <f ca="1">IF(OFFSET(項目マップ!$B$1,COLUMN(),0,1,1)=0,"",OFFSET(項目マップ!$B$1,COLUMN(),0,1,1))</f>
        <v/>
      </c>
      <c r="KE1" s="468" t="str">
        <f ca="1">IF(OFFSET(項目マップ!$B$1,COLUMN(),0,1,1)=0,"",OFFSET(項目マップ!$B$1,COLUMN(),0,1,1))</f>
        <v/>
      </c>
      <c r="KF1" s="468" t="str">
        <f ca="1">IF(OFFSET(項目マップ!$B$1,COLUMN(),0,1,1)=0,"",OFFSET(項目マップ!$B$1,COLUMN(),0,1,1))</f>
        <v/>
      </c>
      <c r="KG1" s="468" t="str">
        <f ca="1">IF(OFFSET(項目マップ!$B$1,COLUMN(),0,1,1)=0,"",OFFSET(項目マップ!$B$1,COLUMN(),0,1,1))</f>
        <v/>
      </c>
      <c r="KH1" s="468" t="str">
        <f ca="1">IF(OFFSET(項目マップ!$B$1,COLUMN(),0,1,1)=0,"",OFFSET(項目マップ!$B$1,COLUMN(),0,1,1))</f>
        <v/>
      </c>
      <c r="KI1" s="468" t="str">
        <f ca="1">IF(OFFSET(項目マップ!$B$1,COLUMN(),0,1,1)=0,"",OFFSET(項目マップ!$B$1,COLUMN(),0,1,1))</f>
        <v/>
      </c>
      <c r="KJ1" s="468" t="str">
        <f ca="1">IF(OFFSET(項目マップ!$B$1,COLUMN(),0,1,1)=0,"",OFFSET(項目マップ!$B$1,COLUMN(),0,1,1))</f>
        <v/>
      </c>
      <c r="KK1" s="468" t="str">
        <f ca="1">IF(OFFSET(項目マップ!$B$1,COLUMN(),0,1,1)=0,"",OFFSET(項目マップ!$B$1,COLUMN(),0,1,1))</f>
        <v/>
      </c>
      <c r="KL1" s="468" t="str">
        <f ca="1">IF(OFFSET(項目マップ!$B$1,COLUMN(),0,1,1)=0,"",OFFSET(項目マップ!$B$1,COLUMN(),0,1,1))</f>
        <v/>
      </c>
      <c r="KM1" s="468" t="str">
        <f ca="1">IF(OFFSET(項目マップ!$B$1,COLUMN(),0,1,1)=0,"",OFFSET(項目マップ!$B$1,COLUMN(),0,1,1))</f>
        <v/>
      </c>
      <c r="KN1" s="468" t="str">
        <f ca="1">IF(OFFSET(項目マップ!$B$1,COLUMN(),0,1,1)=0,"",OFFSET(項目マップ!$B$1,COLUMN(),0,1,1))</f>
        <v/>
      </c>
      <c r="KO1" s="468" t="str">
        <f ca="1">IF(OFFSET(項目マップ!$B$1,COLUMN(),0,1,1)=0,"",OFFSET(項目マップ!$B$1,COLUMN(),0,1,1))</f>
        <v/>
      </c>
      <c r="KP1" s="468" t="str">
        <f ca="1">IF(OFFSET(項目マップ!$B$1,COLUMN(),0,1,1)=0,"",OFFSET(項目マップ!$B$1,COLUMN(),0,1,1))</f>
        <v/>
      </c>
      <c r="KQ1" s="468" t="str">
        <f ca="1">IF(OFFSET(項目マップ!$B$1,COLUMN(),0,1,1)=0,"",OFFSET(項目マップ!$B$1,COLUMN(),0,1,1))</f>
        <v/>
      </c>
      <c r="KR1" s="468" t="str">
        <f ca="1">IF(OFFSET(項目マップ!$B$1,COLUMN(),0,1,1)=0,"",OFFSET(項目マップ!$B$1,COLUMN(),0,1,1))</f>
        <v/>
      </c>
      <c r="KS1" s="468" t="str">
        <f ca="1">IF(OFFSET(項目マップ!$B$1,COLUMN(),0,1,1)=0,"",OFFSET(項目マップ!$B$1,COLUMN(),0,1,1))</f>
        <v/>
      </c>
      <c r="KT1" s="468" t="str">
        <f ca="1">IF(OFFSET(項目マップ!$B$1,COLUMN(),0,1,1)=0,"",OFFSET(項目マップ!$B$1,COLUMN(),0,1,1))</f>
        <v/>
      </c>
      <c r="KU1" s="468" t="str">
        <f ca="1">IF(OFFSET(項目マップ!$B$1,COLUMN(),0,1,1)=0,"",OFFSET(項目マップ!$B$1,COLUMN(),0,1,1))</f>
        <v/>
      </c>
      <c r="KV1" s="468" t="str">
        <f ca="1">IF(OFFSET(項目マップ!$B$1,COLUMN(),0,1,1)=0,"",OFFSET(項目マップ!$B$1,COLUMN(),0,1,1))</f>
        <v/>
      </c>
      <c r="KW1" s="468" t="str">
        <f ca="1">IF(OFFSET(項目マップ!$B$1,COLUMN(),0,1,1)=0,"",OFFSET(項目マップ!$B$1,COLUMN(),0,1,1))</f>
        <v/>
      </c>
      <c r="KX1" s="468" t="str">
        <f ca="1">IF(OFFSET(項目マップ!$B$1,COLUMN(),0,1,1)=0,"",OFFSET(項目マップ!$B$1,COLUMN(),0,1,1))</f>
        <v/>
      </c>
      <c r="KY1" s="468" t="str">
        <f ca="1">IF(OFFSET(項目マップ!$B$1,COLUMN(),0,1,1)=0,"",OFFSET(項目マップ!$B$1,COLUMN(),0,1,1))</f>
        <v/>
      </c>
      <c r="KZ1" s="468" t="str">
        <f ca="1">IF(OFFSET(項目マップ!$B$1,COLUMN(),0,1,1)=0,"",OFFSET(項目マップ!$B$1,COLUMN(),0,1,1))</f>
        <v/>
      </c>
      <c r="LA1" s="468" t="str">
        <f ca="1">IF(OFFSET(項目マップ!$B$1,COLUMN(),0,1,1)=0,"",OFFSET(項目マップ!$B$1,COLUMN(),0,1,1))</f>
        <v/>
      </c>
      <c r="LB1" s="468" t="str">
        <f ca="1">IF(OFFSET(項目マップ!$B$1,COLUMN(),0,1,1)=0,"",OFFSET(項目マップ!$B$1,COLUMN(),0,1,1))</f>
        <v/>
      </c>
      <c r="LC1" s="468" t="str">
        <f ca="1">IF(OFFSET(項目マップ!$B$1,COLUMN(),0,1,1)=0,"",OFFSET(項目マップ!$B$1,COLUMN(),0,1,1))</f>
        <v/>
      </c>
      <c r="LD1" s="468" t="str">
        <f ca="1">IF(OFFSET(項目マップ!$B$1,COLUMN(),0,1,1)=0,"",OFFSET(項目マップ!$B$1,COLUMN(),0,1,1))</f>
        <v/>
      </c>
      <c r="LE1" s="468" t="str">
        <f ca="1">IF(OFFSET(項目マップ!$B$1,COLUMN(),0,1,1)=0,"",OFFSET(項目マップ!$B$1,COLUMN(),0,1,1))</f>
        <v/>
      </c>
      <c r="LF1" s="468" t="str">
        <f ca="1">IF(OFFSET(項目マップ!$B$1,COLUMN(),0,1,1)=0,"",OFFSET(項目マップ!$B$1,COLUMN(),0,1,1))</f>
        <v/>
      </c>
      <c r="LG1" s="468" t="str">
        <f ca="1">IF(OFFSET(項目マップ!$B$1,COLUMN(),0,1,1)=0,"",OFFSET(項目マップ!$B$1,COLUMN(),0,1,1))</f>
        <v/>
      </c>
      <c r="LH1" s="468" t="str">
        <f ca="1">IF(OFFSET(項目マップ!$B$1,COLUMN(),0,1,1)=0,"",OFFSET(項目マップ!$B$1,COLUMN(),0,1,1))</f>
        <v/>
      </c>
      <c r="LI1" s="468" t="str">
        <f ca="1">IF(OFFSET(項目マップ!$B$1,COLUMN(),0,1,1)=0,"",OFFSET(項目マップ!$B$1,COLUMN(),0,1,1))</f>
        <v/>
      </c>
      <c r="LJ1" s="468" t="str">
        <f ca="1">IF(OFFSET(項目マップ!$B$1,COLUMN(),0,1,1)=0,"",OFFSET(項目マップ!$B$1,COLUMN(),0,1,1))</f>
        <v/>
      </c>
      <c r="LK1" s="468" t="str">
        <f ca="1">IF(OFFSET(項目マップ!$B$1,COLUMN(),0,1,1)=0,"",OFFSET(項目マップ!$B$1,COLUMN(),0,1,1))</f>
        <v/>
      </c>
      <c r="LL1" s="468" t="str">
        <f ca="1">IF(OFFSET(項目マップ!$B$1,COLUMN(),0,1,1)=0,"",OFFSET(項目マップ!$B$1,COLUMN(),0,1,1))</f>
        <v/>
      </c>
      <c r="LM1" s="468" t="str">
        <f ca="1">IF(OFFSET(項目マップ!$B$1,COLUMN(),0,1,1)=0,"",OFFSET(項目マップ!$B$1,COLUMN(),0,1,1))</f>
        <v/>
      </c>
      <c r="LN1" s="468" t="str">
        <f ca="1">IF(OFFSET(項目マップ!$B$1,COLUMN(),0,1,1)=0,"",OFFSET(項目マップ!$B$1,COLUMN(),0,1,1))</f>
        <v/>
      </c>
      <c r="LO1" s="468" t="str">
        <f ca="1">IF(OFFSET(項目マップ!$B$1,COLUMN(),0,1,1)=0,"",OFFSET(項目マップ!$B$1,COLUMN(),0,1,1))</f>
        <v/>
      </c>
      <c r="LP1" s="468" t="str">
        <f ca="1">IF(OFFSET(項目マップ!$B$1,COLUMN(),0,1,1)=0,"",OFFSET(項目マップ!$B$1,COLUMN(),0,1,1))</f>
        <v/>
      </c>
      <c r="LQ1" s="468" t="str">
        <f ca="1">IF(OFFSET(項目マップ!$B$1,COLUMN(),0,1,1)=0,"",OFFSET(項目マップ!$B$1,COLUMN(),0,1,1))</f>
        <v/>
      </c>
      <c r="LR1" s="468" t="str">
        <f ca="1">IF(OFFSET(項目マップ!$B$1,COLUMN(),0,1,1)=0,"",OFFSET(項目マップ!$B$1,COLUMN(),0,1,1))</f>
        <v/>
      </c>
      <c r="LS1" s="468" t="str">
        <f ca="1">IF(OFFSET(項目マップ!$B$1,COLUMN(),0,1,1)=0,"",OFFSET(項目マップ!$B$1,COLUMN(),0,1,1))</f>
        <v/>
      </c>
      <c r="LT1" s="468" t="str">
        <f ca="1">IF(OFFSET(項目マップ!$B$1,COLUMN(),0,1,1)=0,"",OFFSET(項目マップ!$B$1,COLUMN(),0,1,1))</f>
        <v/>
      </c>
      <c r="LU1" s="468" t="str">
        <f ca="1">IF(OFFSET(項目マップ!$B$1,COLUMN(),0,1,1)=0,"",OFFSET(項目マップ!$B$1,COLUMN(),0,1,1))</f>
        <v/>
      </c>
      <c r="LV1" s="468" t="str">
        <f ca="1">IF(OFFSET(項目マップ!$B$1,COLUMN(),0,1,1)=0,"",OFFSET(項目マップ!$B$1,COLUMN(),0,1,1))</f>
        <v/>
      </c>
      <c r="LW1" s="468" t="str">
        <f ca="1">IF(OFFSET(項目マップ!$B$1,COLUMN(),0,1,1)=0,"",OFFSET(項目マップ!$B$1,COLUMN(),0,1,1))</f>
        <v/>
      </c>
      <c r="LX1" s="468" t="str">
        <f ca="1">IF(OFFSET(項目マップ!$B$1,COLUMN(),0,1,1)=0,"",OFFSET(項目マップ!$B$1,COLUMN(),0,1,1))</f>
        <v/>
      </c>
      <c r="LY1" s="468" t="str">
        <f ca="1">IF(OFFSET(項目マップ!$B$1,COLUMN(),0,1,1)=0,"",OFFSET(項目マップ!$B$1,COLUMN(),0,1,1))</f>
        <v/>
      </c>
      <c r="LZ1" s="468" t="str">
        <f ca="1">IF(OFFSET(項目マップ!$B$1,COLUMN(),0,1,1)=0,"",OFFSET(項目マップ!$B$1,COLUMN(),0,1,1))</f>
        <v/>
      </c>
      <c r="MA1" s="468" t="str">
        <f ca="1">IF(OFFSET(項目マップ!$B$1,COLUMN(),0,1,1)=0,"",OFFSET(項目マップ!$B$1,COLUMN(),0,1,1))</f>
        <v/>
      </c>
      <c r="MB1" s="468" t="str">
        <f ca="1">IF(OFFSET(項目マップ!$B$1,COLUMN(),0,1,1)=0,"",OFFSET(項目マップ!$B$1,COLUMN(),0,1,1))</f>
        <v/>
      </c>
      <c r="MC1" s="468" t="str">
        <f ca="1">IF(OFFSET(項目マップ!$B$1,COLUMN(),0,1,1)=0,"",OFFSET(項目マップ!$B$1,COLUMN(),0,1,1))</f>
        <v/>
      </c>
      <c r="MD1" s="468" t="str">
        <f ca="1">IF(OFFSET(項目マップ!$B$1,COLUMN(),0,1,1)=0,"",OFFSET(項目マップ!$B$1,COLUMN(),0,1,1))</f>
        <v/>
      </c>
      <c r="ME1" s="468" t="str">
        <f ca="1">IF(OFFSET(項目マップ!$B$1,COLUMN(),0,1,1)=0,"",OFFSET(項目マップ!$B$1,COLUMN(),0,1,1))</f>
        <v/>
      </c>
      <c r="MF1" s="468" t="str">
        <f ca="1">IF(OFFSET(項目マップ!$B$1,COLUMN(),0,1,1)=0,"",OFFSET(項目マップ!$B$1,COLUMN(),0,1,1))</f>
        <v/>
      </c>
      <c r="MG1" s="468" t="str">
        <f ca="1">IF(OFFSET(項目マップ!$B$1,COLUMN(),0,1,1)=0,"",OFFSET(項目マップ!$B$1,COLUMN(),0,1,1))</f>
        <v/>
      </c>
      <c r="MH1" s="468" t="str">
        <f ca="1">IF(OFFSET(項目マップ!$B$1,COLUMN(),0,1,1)=0,"",OFFSET(項目マップ!$B$1,COLUMN(),0,1,1))</f>
        <v/>
      </c>
      <c r="MI1" s="468" t="str">
        <f ca="1">IF(OFFSET(項目マップ!$B$1,COLUMN(),0,1,1)=0,"",OFFSET(項目マップ!$B$1,COLUMN(),0,1,1))</f>
        <v/>
      </c>
      <c r="MJ1" s="468" t="str">
        <f ca="1">IF(OFFSET(項目マップ!$B$1,COLUMN(),0,1,1)=0,"",OFFSET(項目マップ!$B$1,COLUMN(),0,1,1))</f>
        <v/>
      </c>
      <c r="MK1" s="468" t="str">
        <f ca="1">IF(OFFSET(項目マップ!$B$1,COLUMN(),0,1,1)=0,"",OFFSET(項目マップ!$B$1,COLUMN(),0,1,1))</f>
        <v/>
      </c>
      <c r="ML1" s="468" t="str">
        <f ca="1">IF(OFFSET(項目マップ!$B$1,COLUMN(),0,1,1)=0,"",OFFSET(項目マップ!$B$1,COLUMN(),0,1,1))</f>
        <v/>
      </c>
      <c r="MM1" s="468" t="str">
        <f ca="1">IF(OFFSET(項目マップ!$B$1,COLUMN(),0,1,1)=0,"",OFFSET(項目マップ!$B$1,COLUMN(),0,1,1))</f>
        <v/>
      </c>
      <c r="MN1" s="468" t="str">
        <f ca="1">IF(OFFSET(項目マップ!$B$1,COLUMN(),0,1,1)=0,"",OFFSET(項目マップ!$B$1,COLUMN(),0,1,1))</f>
        <v/>
      </c>
      <c r="MO1" s="468" t="str">
        <f ca="1">IF(OFFSET(項目マップ!$B$1,COLUMN(),0,1,1)=0,"",OFFSET(項目マップ!$B$1,COLUMN(),0,1,1))</f>
        <v/>
      </c>
      <c r="MP1" s="468" t="str">
        <f ca="1">IF(OFFSET(項目マップ!$B$1,COLUMN(),0,1,1)=0,"",OFFSET(項目マップ!$B$1,COLUMN(),0,1,1))</f>
        <v/>
      </c>
      <c r="MQ1" s="468" t="str">
        <f ca="1">IF(OFFSET(項目マップ!$B$1,COLUMN(),0,1,1)=0,"",OFFSET(項目マップ!$B$1,COLUMN(),0,1,1))</f>
        <v/>
      </c>
      <c r="MR1" s="468" t="str">
        <f ca="1">IF(OFFSET(項目マップ!$B$1,COLUMN(),0,1,1)=0,"",OFFSET(項目マップ!$B$1,COLUMN(),0,1,1))</f>
        <v/>
      </c>
      <c r="MS1" s="468" t="str">
        <f ca="1">IF(OFFSET(項目マップ!$B$1,COLUMN(),0,1,1)=0,"",OFFSET(項目マップ!$B$1,COLUMN(),0,1,1))</f>
        <v/>
      </c>
      <c r="MT1" s="468" t="str">
        <f ca="1">IF(OFFSET(項目マップ!$B$1,COLUMN(),0,1,1)=0,"",OFFSET(項目マップ!$B$1,COLUMN(),0,1,1))</f>
        <v/>
      </c>
      <c r="MU1" s="468" t="str">
        <f ca="1">IF(OFFSET(項目マップ!$B$1,COLUMN(),0,1,1)=0,"",OFFSET(項目マップ!$B$1,COLUMN(),0,1,1))</f>
        <v/>
      </c>
      <c r="MV1" s="468" t="str">
        <f ca="1">IF(OFFSET(項目マップ!$B$1,COLUMN(),0,1,1)=0,"",OFFSET(項目マップ!$B$1,COLUMN(),0,1,1))</f>
        <v/>
      </c>
      <c r="MW1" s="468" t="str">
        <f ca="1">IF(OFFSET(項目マップ!$B$1,COLUMN(),0,1,1)=0,"",OFFSET(項目マップ!$B$1,COLUMN(),0,1,1))</f>
        <v/>
      </c>
      <c r="MX1" s="468" t="str">
        <f ca="1">IF(OFFSET(項目マップ!$B$1,COLUMN(),0,1,1)=0,"",OFFSET(項目マップ!$B$1,COLUMN(),0,1,1))</f>
        <v/>
      </c>
      <c r="MY1" s="468" t="str">
        <f ca="1">IF(OFFSET(項目マップ!$B$1,COLUMN(),0,1,1)=0,"",OFFSET(項目マップ!$B$1,COLUMN(),0,1,1))</f>
        <v/>
      </c>
      <c r="MZ1" s="468" t="str">
        <f ca="1">IF(OFFSET(項目マップ!$B$1,COLUMN(),0,1,1)=0,"",OFFSET(項目マップ!$B$1,COLUMN(),0,1,1))</f>
        <v/>
      </c>
      <c r="NA1" s="468" t="str">
        <f ca="1">IF(OFFSET(項目マップ!$B$1,COLUMN(),0,1,1)=0,"",OFFSET(項目マップ!$B$1,COLUMN(),0,1,1))</f>
        <v/>
      </c>
      <c r="NB1" s="468" t="str">
        <f ca="1">IF(OFFSET(項目マップ!$B$1,COLUMN(),0,1,1)=0,"",OFFSET(項目マップ!$B$1,COLUMN(),0,1,1))</f>
        <v/>
      </c>
      <c r="NC1" s="468" t="str">
        <f ca="1">IF(OFFSET(項目マップ!$B$1,COLUMN(),0,1,1)=0,"",OFFSET(項目マップ!$B$1,COLUMN(),0,1,1))</f>
        <v/>
      </c>
      <c r="ND1" s="468" t="str">
        <f ca="1">IF(OFFSET(項目マップ!$B$1,COLUMN(),0,1,1)=0,"",OFFSET(項目マップ!$B$1,COLUMN(),0,1,1))</f>
        <v/>
      </c>
      <c r="NE1" s="468" t="str">
        <f ca="1">IF(OFFSET(項目マップ!$B$1,COLUMN(),0,1,1)=0,"",OFFSET(項目マップ!$B$1,COLUMN(),0,1,1))</f>
        <v/>
      </c>
      <c r="NF1" s="468" t="str">
        <f ca="1">IF(OFFSET(項目マップ!$B$1,COLUMN(),0,1,1)=0,"",OFFSET(項目マップ!$B$1,COLUMN(),0,1,1))</f>
        <v/>
      </c>
      <c r="NG1" s="468" t="str">
        <f ca="1">IF(OFFSET(項目マップ!$B$1,COLUMN(),0,1,1)=0,"",OFFSET(項目マップ!$B$1,COLUMN(),0,1,1))</f>
        <v/>
      </c>
      <c r="NH1" s="468" t="str">
        <f ca="1">IF(OFFSET(項目マップ!$B$1,COLUMN(),0,1,1)=0,"",OFFSET(項目マップ!$B$1,COLUMN(),0,1,1))</f>
        <v/>
      </c>
      <c r="NI1" s="468" t="str">
        <f ca="1">IF(OFFSET(項目マップ!$B$1,COLUMN(),0,1,1)=0,"",OFFSET(項目マップ!$B$1,COLUMN(),0,1,1))</f>
        <v/>
      </c>
      <c r="NJ1" s="468" t="str">
        <f ca="1">IF(OFFSET(項目マップ!$B$1,COLUMN(),0,1,1)=0,"",OFFSET(項目マップ!$B$1,COLUMN(),0,1,1))</f>
        <v/>
      </c>
      <c r="NK1" s="468" t="str">
        <f ca="1">IF(OFFSET(項目マップ!$B$1,COLUMN(),0,1,1)=0,"",OFFSET(項目マップ!$B$1,COLUMN(),0,1,1))</f>
        <v/>
      </c>
      <c r="NL1" s="468" t="str">
        <f ca="1">IF(OFFSET(項目マップ!$B$1,COLUMN(),0,1,1)=0,"",OFFSET(項目マップ!$B$1,COLUMN(),0,1,1))</f>
        <v/>
      </c>
      <c r="NM1" s="468" t="str">
        <f ca="1">IF(OFFSET(項目マップ!$B$1,COLUMN(),0,1,1)=0,"",OFFSET(項目マップ!$B$1,COLUMN(),0,1,1))</f>
        <v/>
      </c>
      <c r="NN1" s="468" t="str">
        <f ca="1">IF(OFFSET(項目マップ!$B$1,COLUMN(),0,1,1)=0,"",OFFSET(項目マップ!$B$1,COLUMN(),0,1,1))</f>
        <v/>
      </c>
      <c r="NO1" s="468" t="str">
        <f ca="1">IF(OFFSET(項目マップ!$B$1,COLUMN(),0,1,1)=0,"",OFFSET(項目マップ!$B$1,COLUMN(),0,1,1))</f>
        <v/>
      </c>
      <c r="NP1" s="468" t="str">
        <f ca="1">IF(OFFSET(項目マップ!$B$1,COLUMN(),0,1,1)=0,"",OFFSET(項目マップ!$B$1,COLUMN(),0,1,1))</f>
        <v/>
      </c>
      <c r="NQ1" s="468" t="str">
        <f ca="1">IF(OFFSET(項目マップ!$B$1,COLUMN(),0,1,1)=0,"",OFFSET(項目マップ!$B$1,COLUMN(),0,1,1))</f>
        <v/>
      </c>
      <c r="NR1" s="468" t="str">
        <f ca="1">IF(OFFSET(項目マップ!$B$1,COLUMN(),0,1,1)=0,"",OFFSET(項目マップ!$B$1,COLUMN(),0,1,1))</f>
        <v/>
      </c>
      <c r="NS1" s="468" t="str">
        <f ca="1">IF(OFFSET(項目マップ!$B$1,COLUMN(),0,1,1)=0,"",OFFSET(項目マップ!$B$1,COLUMN(),0,1,1))</f>
        <v/>
      </c>
      <c r="NT1" s="468" t="str">
        <f ca="1">IF(OFFSET(項目マップ!$B$1,COLUMN(),0,1,1)=0,"",OFFSET(項目マップ!$B$1,COLUMN(),0,1,1))</f>
        <v/>
      </c>
      <c r="NU1" s="468" t="str">
        <f ca="1">IF(OFFSET(項目マップ!$B$1,COLUMN(),0,1,1)=0,"",OFFSET(項目マップ!$B$1,COLUMN(),0,1,1))</f>
        <v/>
      </c>
      <c r="NV1" s="468" t="str">
        <f ca="1">IF(OFFSET(項目マップ!$B$1,COLUMN(),0,1,1)=0,"",OFFSET(項目マップ!$B$1,COLUMN(),0,1,1))</f>
        <v/>
      </c>
      <c r="NW1" s="468" t="str">
        <f ca="1">IF(OFFSET(項目マップ!$B$1,COLUMN(),0,1,1)=0,"",OFFSET(項目マップ!$B$1,COLUMN(),0,1,1))</f>
        <v/>
      </c>
      <c r="NX1" s="468" t="str">
        <f ca="1">IF(OFFSET(項目マップ!$B$1,COLUMN(),0,1,1)=0,"",OFFSET(項目マップ!$B$1,COLUMN(),0,1,1))</f>
        <v/>
      </c>
      <c r="NY1" s="468" t="str">
        <f ca="1">IF(OFFSET(項目マップ!$B$1,COLUMN(),0,1,1)=0,"",OFFSET(項目マップ!$B$1,COLUMN(),0,1,1))</f>
        <v/>
      </c>
      <c r="NZ1" s="468" t="str">
        <f ca="1">IF(OFFSET(項目マップ!$B$1,COLUMN(),0,1,1)=0,"",OFFSET(項目マップ!$B$1,COLUMN(),0,1,1))</f>
        <v/>
      </c>
      <c r="OA1" s="468" t="str">
        <f ca="1">IF(OFFSET(項目マップ!$B$1,COLUMN(),0,1,1)=0,"",OFFSET(項目マップ!$B$1,COLUMN(),0,1,1))</f>
        <v/>
      </c>
      <c r="OB1" s="468" t="str">
        <f ca="1">IF(OFFSET(項目マップ!$B$1,COLUMN(),0,1,1)=0,"",OFFSET(項目マップ!$B$1,COLUMN(),0,1,1))</f>
        <v/>
      </c>
      <c r="OC1" s="468" t="str">
        <f ca="1">IF(OFFSET(項目マップ!$B$1,COLUMN(),0,1,1)=0,"",OFFSET(項目マップ!$B$1,COLUMN(),0,1,1))</f>
        <v/>
      </c>
      <c r="OD1" s="468" t="str">
        <f ca="1">IF(OFFSET(項目マップ!$B$1,COLUMN(),0,1,1)=0,"",OFFSET(項目マップ!$B$1,COLUMN(),0,1,1))</f>
        <v/>
      </c>
      <c r="OE1" s="468" t="str">
        <f ca="1">IF(OFFSET(項目マップ!$B$1,COLUMN(),0,1,1)=0,"",OFFSET(項目マップ!$B$1,COLUMN(),0,1,1))</f>
        <v/>
      </c>
      <c r="OF1" s="468" t="str">
        <f ca="1">IF(OFFSET(項目マップ!$B$1,COLUMN(),0,1,1)=0,"",OFFSET(項目マップ!$B$1,COLUMN(),0,1,1))</f>
        <v/>
      </c>
      <c r="OG1" s="468" t="str">
        <f ca="1">IF(OFFSET(項目マップ!$B$1,COLUMN(),0,1,1)=0,"",OFFSET(項目マップ!$B$1,COLUMN(),0,1,1))</f>
        <v/>
      </c>
      <c r="OH1" s="468" t="str">
        <f ca="1">IF(OFFSET(項目マップ!$B$1,COLUMN(),0,1,1)=0,"",OFFSET(項目マップ!$B$1,COLUMN(),0,1,1))</f>
        <v/>
      </c>
      <c r="OI1" s="468" t="str">
        <f ca="1">IF(OFFSET(項目マップ!$B$1,COLUMN(),0,1,1)=0,"",OFFSET(項目マップ!$B$1,COLUMN(),0,1,1))</f>
        <v/>
      </c>
      <c r="OJ1" s="468" t="str">
        <f ca="1">IF(OFFSET(項目マップ!$B$1,COLUMN(),0,1,1)=0,"",OFFSET(項目マップ!$B$1,COLUMN(),0,1,1))</f>
        <v/>
      </c>
    </row>
    <row r="2" spans="1:400" x14ac:dyDescent="0.3">
      <c r="A2" s="470" t="str">
        <f ca="1">IF(A1&lt;&gt;"",OFFSET(項目マップ!$C$1,COLUMN(),0,1,1),"")</f>
        <v>*</v>
      </c>
      <c r="B2" s="470" t="str">
        <f ca="1">IF(B1&lt;&gt;"",OFFSET(項目マップ!$C$1,COLUMN(),0,1,1),"")</f>
        <v>令和8年度</v>
      </c>
      <c r="C2" s="470" t="str">
        <f ca="1">IF(C1&lt;&gt;"",OFFSET(項目マップ!$C$1,COLUMN(),0,1,1),"")</f>
        <v/>
      </c>
      <c r="D2" s="470" t="str">
        <f ca="1">IF(D1&lt;&gt;"",OFFSET(項目マップ!$C$1,COLUMN(),0,1,1),"")</f>
        <v/>
      </c>
      <c r="E2" s="470" t="str">
        <f ca="1">IF(E1&lt;&gt;"",OFFSET(項目マップ!$C$1,COLUMN(),0,1,1),"")</f>
        <v/>
      </c>
      <c r="F2" s="470" t="str">
        <f ca="1">IF(F1&lt;&gt;"",OFFSET(項目マップ!$C$1,COLUMN(),0,1,1),"")</f>
        <v/>
      </c>
      <c r="G2" s="470" t="str">
        <f ca="1">IF(G1&lt;&gt;"",OFFSET(項目マップ!$C$1,COLUMN(),0,1,1),"")</f>
        <v/>
      </c>
      <c r="H2" s="470" t="str">
        <f ca="1">IF(H1&lt;&gt;"",OFFSET(項目マップ!$C$1,COLUMN(),0,1,1),"")</f>
        <v/>
      </c>
      <c r="I2" s="470" t="str">
        <f ca="1">IF(I1&lt;&gt;"",OFFSET(項目マップ!$C$1,COLUMN(),0,1,1),"")</f>
        <v/>
      </c>
      <c r="J2" s="470" t="str">
        <f ca="1">IF(J1&lt;&gt;"",OFFSET(項目マップ!$C$1,COLUMN(),0,1,1),"")</f>
        <v/>
      </c>
      <c r="K2" s="470" t="str">
        <f ca="1">IF(K1&lt;&gt;"",OFFSET(項目マップ!$C$1,COLUMN(),0,1,1),"")</f>
        <v/>
      </c>
      <c r="L2" s="470" t="str">
        <f ca="1">IF(L1&lt;&gt;"",OFFSET(項目マップ!$C$1,COLUMN(),0,1,1),"")</f>
        <v/>
      </c>
      <c r="M2" s="470" t="str">
        <f ca="1">IF(M1&lt;&gt;"",OFFSET(項目マップ!$C$1,COLUMN(),0,1,1),"")</f>
        <v/>
      </c>
      <c r="N2" s="470" t="str">
        <f ca="1">IF(N1&lt;&gt;"",OFFSET(項目マップ!$C$1,COLUMN(),0,1,1),"")</f>
        <v/>
      </c>
      <c r="O2" s="470" t="str">
        <f ca="1">IF(O1&lt;&gt;"",OFFSET(項目マップ!$C$1,COLUMN(),0,1,1),"")</f>
        <v/>
      </c>
      <c r="P2" s="470" t="str">
        <f ca="1">IF(P1&lt;&gt;"",OFFSET(項目マップ!$C$1,COLUMN(),0,1,1),"")</f>
        <v/>
      </c>
      <c r="Q2" s="470" t="str">
        <f ca="1">IF(Q1&lt;&gt;"",OFFSET(項目マップ!$C$1,COLUMN(),0,1,1),"")</f>
        <v/>
      </c>
      <c r="R2" s="470" t="str">
        <f ca="1">IF(R1&lt;&gt;"",OFFSET(項目マップ!$C$1,COLUMN(),0,1,1),"")</f>
        <v/>
      </c>
      <c r="S2" s="470" t="str">
        <f ca="1">IF(S1&lt;&gt;"",OFFSET(項目マップ!$C$1,COLUMN(),0,1,1),"")</f>
        <v/>
      </c>
      <c r="T2" s="470" t="str">
        <f ca="1">IF(T1&lt;&gt;"",OFFSET(項目マップ!$C$1,COLUMN(),0,1,1),"")</f>
        <v/>
      </c>
      <c r="U2" s="470" t="str">
        <f ca="1">IF(U1&lt;&gt;"",OFFSET(項目マップ!$C$1,COLUMN(),0,1,1),"")</f>
        <v/>
      </c>
      <c r="V2" s="470" t="str">
        <f ca="1">IF(V1&lt;&gt;"",OFFSET(項目マップ!$C$1,COLUMN(),0,1,1),"")</f>
        <v/>
      </c>
      <c r="W2" s="470" t="str">
        <f ca="1">IF(W1&lt;&gt;"",OFFSET(項目マップ!$C$1,COLUMN(),0,1,1),"")</f>
        <v/>
      </c>
      <c r="X2" s="470" t="str">
        <f ca="1">IF(X1&lt;&gt;"",OFFSET(項目マップ!$C$1,COLUMN(),0,1,1),"")</f>
        <v/>
      </c>
      <c r="Y2" s="470" t="str">
        <f ca="1">IF(Y1&lt;&gt;"",OFFSET(項目マップ!$C$1,COLUMN(),0,1,1),"")</f>
        <v/>
      </c>
      <c r="Z2" s="470" t="str">
        <f ca="1">IF(Z1&lt;&gt;"",OFFSET(項目マップ!$C$1,COLUMN(),0,1,1),"")</f>
        <v/>
      </c>
      <c r="AA2" s="470" t="str">
        <f ca="1">IF(AA1&lt;&gt;"",OFFSET(項目マップ!$C$1,COLUMN(),0,1,1),"")</f>
        <v/>
      </c>
      <c r="AB2" s="470" t="str">
        <f ca="1">IF(AB1&lt;&gt;"",OFFSET(項目マップ!$C$1,COLUMN(),0,1,1),"")</f>
        <v/>
      </c>
      <c r="AC2" s="470" t="str">
        <f ca="1">IF(AC1&lt;&gt;"",OFFSET(項目マップ!$C$1,COLUMN(),0,1,1),"")</f>
        <v/>
      </c>
      <c r="AD2" s="470" t="str">
        <f ca="1">IF(AD1&lt;&gt;"",OFFSET(項目マップ!$C$1,COLUMN(),0,1,1),"")</f>
        <v/>
      </c>
      <c r="AE2" s="470" t="str">
        <f ca="1">IF(AE1&lt;&gt;"",OFFSET(項目マップ!$C$1,COLUMN(),0,1,1),"")</f>
        <v/>
      </c>
      <c r="AF2" s="470" t="str">
        <f ca="1">IF(AF1&lt;&gt;"",OFFSET(項目マップ!$C$1,COLUMN(),0,1,1),"")</f>
        <v/>
      </c>
      <c r="AG2" s="470" t="str">
        <f ca="1">IF(AG1&lt;&gt;"",OFFSET(項目マップ!$C$1,COLUMN(),0,1,1),"")</f>
        <v/>
      </c>
      <c r="AH2" s="470" t="str">
        <f ca="1">IF(AH1&lt;&gt;"",OFFSET(項目マップ!$C$1,COLUMN(),0,1,1),"")</f>
        <v/>
      </c>
      <c r="AI2" s="470" t="str">
        <f ca="1">IF(AI1&lt;&gt;"",OFFSET(項目マップ!$C$1,COLUMN(),0,1,1),"")</f>
        <v/>
      </c>
      <c r="AJ2" s="470" t="str">
        <f ca="1">IF(AJ1&lt;&gt;"",OFFSET(項目マップ!$C$1,COLUMN(),0,1,1),"")</f>
        <v/>
      </c>
      <c r="AK2" s="470" t="str">
        <f ca="1">IF(AK1&lt;&gt;"",OFFSET(項目マップ!$C$1,COLUMN(),0,1,1),"")</f>
        <v/>
      </c>
      <c r="AL2" s="470" t="str">
        <f ca="1">IF(AL1&lt;&gt;"",OFFSET(項目マップ!$C$1,COLUMN(),0,1,1),"")</f>
        <v/>
      </c>
      <c r="AM2" s="470" t="str">
        <f ca="1">IF(AM1&lt;&gt;"",OFFSET(項目マップ!$C$1,COLUMN(),0,1,1),"")</f>
        <v/>
      </c>
      <c r="AN2" s="470" t="str">
        <f ca="1">IF(AN1&lt;&gt;"",OFFSET(項目マップ!$C$1,COLUMN(),0,1,1),"")</f>
        <v/>
      </c>
      <c r="AO2" s="470" t="str">
        <f ca="1">IF(AO1&lt;&gt;"",OFFSET(項目マップ!$C$1,COLUMN(),0,1,1),"")</f>
        <v/>
      </c>
      <c r="AP2" s="470" t="str">
        <f ca="1">IF(AP1&lt;&gt;"",OFFSET(項目マップ!$C$1,COLUMN(),0,1,1),"")</f>
        <v/>
      </c>
      <c r="AQ2" s="470" t="str">
        <f ca="1">IF(AQ1&lt;&gt;"",OFFSET(項目マップ!$C$1,COLUMN(),0,1,1),"")</f>
        <v/>
      </c>
      <c r="AR2" s="470" t="str">
        <f ca="1">IF(AR1&lt;&gt;"",OFFSET(項目マップ!$C$1,COLUMN(),0,1,1),"")</f>
        <v/>
      </c>
      <c r="AS2" s="470" t="str">
        <f ca="1">IF(AS1&lt;&gt;"",OFFSET(項目マップ!$C$1,COLUMN(),0,1,1),"")</f>
        <v/>
      </c>
      <c r="AT2" s="470" t="str">
        <f ca="1">IF(AT1&lt;&gt;"",OFFSET(項目マップ!$C$1,COLUMN(),0,1,1),"")</f>
        <v/>
      </c>
      <c r="AU2" s="470" t="str">
        <f ca="1">IF(AU1&lt;&gt;"",OFFSET(項目マップ!$C$1,COLUMN(),0,1,1),"")</f>
        <v/>
      </c>
      <c r="AV2" s="470" t="str">
        <f ca="1">IF(AV1&lt;&gt;"",OFFSET(項目マップ!$C$1,COLUMN(),0,1,1),"")</f>
        <v/>
      </c>
      <c r="AW2" s="470" t="str">
        <f ca="1">IF(AW1&lt;&gt;"",OFFSET(項目マップ!$C$1,COLUMN(),0,1,1),"")</f>
        <v/>
      </c>
      <c r="AX2" s="470" t="str">
        <f ca="1">IF(AX1&lt;&gt;"",OFFSET(項目マップ!$C$1,COLUMN(),0,1,1),"")</f>
        <v/>
      </c>
      <c r="AY2" s="470" t="str">
        <f ca="1">IF(AY1&lt;&gt;"",OFFSET(項目マップ!$C$1,COLUMN(),0,1,1),"")</f>
        <v/>
      </c>
      <c r="AZ2" s="470" t="str">
        <f ca="1">IF(AZ1&lt;&gt;"",OFFSET(項目マップ!$C$1,COLUMN(),0,1,1),"")</f>
        <v/>
      </c>
      <c r="BA2" s="470" t="str">
        <f ca="1">IF(BA1&lt;&gt;"",OFFSET(項目マップ!$C$1,COLUMN(),0,1,1),"")</f>
        <v/>
      </c>
      <c r="BB2" s="470" t="str">
        <f ca="1">IF(BB1&lt;&gt;"",OFFSET(項目マップ!$C$1,COLUMN(),0,1,1),"")</f>
        <v/>
      </c>
      <c r="BC2" s="470" t="str">
        <f ca="1">IF(BC1&lt;&gt;"",OFFSET(項目マップ!$C$1,COLUMN(),0,1,1),"")</f>
        <v/>
      </c>
      <c r="BD2" s="470" t="str">
        <f ca="1">IF(BD1&lt;&gt;"",OFFSET(項目マップ!$C$1,COLUMN(),0,1,1),"")</f>
        <v/>
      </c>
      <c r="BE2" s="470" t="str">
        <f ca="1">IF(BE1&lt;&gt;"",OFFSET(項目マップ!$C$1,COLUMN(),0,1,1),"")</f>
        <v/>
      </c>
      <c r="BF2" s="470" t="str">
        <f ca="1">IF(BF1&lt;&gt;"",OFFSET(項目マップ!$C$1,COLUMN(),0,1,1),"")</f>
        <v/>
      </c>
      <c r="BG2" s="470" t="str">
        <f ca="1">IF(BG1&lt;&gt;"",OFFSET(項目マップ!$C$1,COLUMN(),0,1,1),"")</f>
        <v/>
      </c>
      <c r="BH2" s="470" t="str">
        <f ca="1">IF(BH1&lt;&gt;"",OFFSET(項目マップ!$C$1,COLUMN(),0,1,1),"")</f>
        <v/>
      </c>
      <c r="BI2" s="470" t="str">
        <f ca="1">IF(BI1&lt;&gt;"",OFFSET(項目マップ!$C$1,COLUMN(),0,1,1),"")</f>
        <v/>
      </c>
      <c r="BJ2" s="470" t="str">
        <f ca="1">IF(BJ1&lt;&gt;"",OFFSET(項目マップ!$C$1,COLUMN(),0,1,1),"")</f>
        <v/>
      </c>
      <c r="BK2" s="470" t="str">
        <f ca="1">IF(BK1&lt;&gt;"",OFFSET(項目マップ!$C$1,COLUMN(),0,1,1),"")</f>
        <v/>
      </c>
      <c r="BL2" s="470" t="str">
        <f ca="1">IF(BL1&lt;&gt;"",OFFSET(項目マップ!$C$1,COLUMN(),0,1,1),"")</f>
        <v/>
      </c>
      <c r="BM2" s="470" t="str">
        <f ca="1">IF(BM1&lt;&gt;"",OFFSET(項目マップ!$C$1,COLUMN(),0,1,1),"")</f>
        <v/>
      </c>
      <c r="BN2" s="470" t="str">
        <f ca="1">IF(BN1&lt;&gt;"",OFFSET(項目マップ!$C$1,COLUMN(),0,1,1),"")</f>
        <v/>
      </c>
      <c r="BO2" s="470" t="str">
        <f ca="1">IF(BO1&lt;&gt;"",OFFSET(項目マップ!$C$1,COLUMN(),0,1,1),"")</f>
        <v/>
      </c>
      <c r="BP2" s="470" t="str">
        <f ca="1">IF(BP1&lt;&gt;"",OFFSET(項目マップ!$C$1,COLUMN(),0,1,1),"")</f>
        <v/>
      </c>
      <c r="BQ2" s="470" t="str">
        <f ca="1">IF(BQ1&lt;&gt;"",OFFSET(項目マップ!$C$1,COLUMN(),0,1,1),"")</f>
        <v/>
      </c>
      <c r="BR2" s="470" t="str">
        <f ca="1">IF(BR1&lt;&gt;"",OFFSET(項目マップ!$C$1,COLUMN(),0,1,1),"")</f>
        <v/>
      </c>
      <c r="BS2" s="470" t="str">
        <f ca="1">IF(BS1&lt;&gt;"",OFFSET(項目マップ!$C$1,COLUMN(),0,1,1),"")</f>
        <v/>
      </c>
      <c r="BT2" s="470" t="str">
        <f ca="1">IF(BT1&lt;&gt;"",OFFSET(項目マップ!$C$1,COLUMN(),0,1,1),"")</f>
        <v/>
      </c>
      <c r="BU2" s="470" t="str">
        <f ca="1">IF(BU1&lt;&gt;"",OFFSET(項目マップ!$C$1,COLUMN(),0,1,1),"")</f>
        <v/>
      </c>
      <c r="BV2" s="470" t="str">
        <f ca="1">IF(BV1&lt;&gt;"",OFFSET(項目マップ!$C$1,COLUMN(),0,1,1),"")</f>
        <v/>
      </c>
      <c r="BW2" s="470" t="str">
        <f ca="1">IF(BW1&lt;&gt;"",OFFSET(項目マップ!$C$1,COLUMN(),0,1,1),"")</f>
        <v/>
      </c>
      <c r="BX2" s="470" t="str">
        <f ca="1">IF(BX1&lt;&gt;"",OFFSET(項目マップ!$C$1,COLUMN(),0,1,1),"")</f>
        <v/>
      </c>
      <c r="BY2" s="470" t="str">
        <f ca="1">IF(BY1&lt;&gt;"",OFFSET(項目マップ!$C$1,COLUMN(),0,1,1),"")</f>
        <v/>
      </c>
      <c r="BZ2" s="470" t="str">
        <f ca="1">IF(BZ1&lt;&gt;"",OFFSET(項目マップ!$C$1,COLUMN(),0,1,1),"")</f>
        <v/>
      </c>
      <c r="CA2" s="470" t="str">
        <f ca="1">IF(CA1&lt;&gt;"",OFFSET(項目マップ!$C$1,COLUMN(),0,1,1),"")</f>
        <v/>
      </c>
      <c r="CB2" s="470" t="str">
        <f ca="1">IF(CB1&lt;&gt;"",OFFSET(項目マップ!$C$1,COLUMN(),0,1,1),"")</f>
        <v/>
      </c>
      <c r="CC2" s="470" t="str">
        <f ca="1">IF(CC1&lt;&gt;"",OFFSET(項目マップ!$C$1,COLUMN(),0,1,1),"")</f>
        <v/>
      </c>
      <c r="CD2" s="470" t="str">
        <f ca="1">IF(CD1&lt;&gt;"",OFFSET(項目マップ!$C$1,COLUMN(),0,1,1),"")</f>
        <v/>
      </c>
      <c r="CE2" s="470" t="str">
        <f ca="1">IF(CE1&lt;&gt;"",OFFSET(項目マップ!$C$1,COLUMN(),0,1,1),"")</f>
        <v/>
      </c>
      <c r="CF2" s="470" t="str">
        <f ca="1">IF(CF1&lt;&gt;"",OFFSET(項目マップ!$C$1,COLUMN(),0,1,1),"")</f>
        <v/>
      </c>
      <c r="CG2" s="470" t="str">
        <f ca="1">IF(CG1&lt;&gt;"",OFFSET(項目マップ!$C$1,COLUMN(),0,1,1),"")</f>
        <v/>
      </c>
      <c r="CH2" s="470" t="str">
        <f ca="1">IF(CH1&lt;&gt;"",OFFSET(項目マップ!$C$1,COLUMN(),0,1,1),"")</f>
        <v/>
      </c>
      <c r="CI2" s="470" t="str">
        <f ca="1">IF(CI1&lt;&gt;"",OFFSET(項目マップ!$C$1,COLUMN(),0,1,1),"")</f>
        <v/>
      </c>
      <c r="CJ2" s="470" t="str">
        <f ca="1">IF(CJ1&lt;&gt;"",OFFSET(項目マップ!$C$1,COLUMN(),0,1,1),"")</f>
        <v/>
      </c>
      <c r="CK2" s="470" t="str">
        <f ca="1">IF(CK1&lt;&gt;"",OFFSET(項目マップ!$C$1,COLUMN(),0,1,1),"")</f>
        <v/>
      </c>
      <c r="CL2" s="470" t="str">
        <f ca="1">IF(CL1&lt;&gt;"",OFFSET(項目マップ!$C$1,COLUMN(),0,1,1),"")</f>
        <v/>
      </c>
      <c r="CM2" s="470" t="str">
        <f ca="1">IF(CM1&lt;&gt;"",OFFSET(項目マップ!$C$1,COLUMN(),0,1,1),"")</f>
        <v/>
      </c>
      <c r="CN2" s="470" t="str">
        <f ca="1">IF(CN1&lt;&gt;"",OFFSET(項目マップ!$C$1,COLUMN(),0,1,1),"")</f>
        <v/>
      </c>
      <c r="CO2" s="470" t="str">
        <f ca="1">IF(CO1&lt;&gt;"",OFFSET(項目マップ!$C$1,COLUMN(),0,1,1),"")</f>
        <v/>
      </c>
      <c r="CP2" s="470" t="str">
        <f ca="1">IF(CP1&lt;&gt;"",OFFSET(項目マップ!$C$1,COLUMN(),0,1,1),"")</f>
        <v/>
      </c>
      <c r="CQ2" s="470" t="str">
        <f ca="1">IF(CQ1&lt;&gt;"",OFFSET(項目マップ!$C$1,COLUMN(),0,1,1),"")</f>
        <v/>
      </c>
      <c r="CR2" s="470" t="str">
        <f ca="1">IF(CR1&lt;&gt;"",OFFSET(項目マップ!$C$1,COLUMN(),0,1,1),"")</f>
        <v/>
      </c>
      <c r="CS2" s="470" t="str">
        <f ca="1">IF(CS1&lt;&gt;"",OFFSET(項目マップ!$C$1,COLUMN(),0,1,1),"")</f>
        <v/>
      </c>
      <c r="CT2" s="470" t="str">
        <f ca="1">IF(CT1&lt;&gt;"",OFFSET(項目マップ!$C$1,COLUMN(),0,1,1),"")</f>
        <v/>
      </c>
      <c r="CU2" s="470" t="str">
        <f ca="1">IF(CU1&lt;&gt;"",OFFSET(項目マップ!$C$1,COLUMN(),0,1,1),"")</f>
        <v>1/2</v>
      </c>
      <c r="CV2" s="470">
        <f ca="1">IF(CV1&lt;&gt;"",OFFSET(項目マップ!$C$1,COLUMN(),0,1,1),"")</f>
        <v>0</v>
      </c>
      <c r="CW2" s="470">
        <f ca="1">IF(CW1&lt;&gt;"",OFFSET(項目マップ!$C$1,COLUMN(),0,1,1),"")</f>
        <v>0</v>
      </c>
      <c r="CX2" s="470">
        <f ca="1">IF(CX1&lt;&gt;"",OFFSET(項目マップ!$C$1,COLUMN(),0,1,1),"")</f>
        <v>0</v>
      </c>
      <c r="CY2" s="470">
        <f ca="1">IF(CY1&lt;&gt;"",OFFSET(項目マップ!$C$1,COLUMN(),0,1,1),"")</f>
        <v>0</v>
      </c>
      <c r="CZ2" s="470">
        <f ca="1">IF(CZ1&lt;&gt;"",OFFSET(項目マップ!$C$1,COLUMN(),0,1,1),"")</f>
        <v>0</v>
      </c>
      <c r="DA2" s="470">
        <f ca="1">IF(DA1&lt;&gt;"",OFFSET(項目マップ!$C$1,COLUMN(),0,1,1),"")</f>
        <v>0</v>
      </c>
      <c r="DB2" s="470" t="str">
        <f ca="1">IF(DB1&lt;&gt;"",OFFSET(項目マップ!$C$1,COLUMN(),0,1,1),"")</f>
        <v/>
      </c>
      <c r="DC2" s="470" t="str">
        <f ca="1">IF(DC1&lt;&gt;"",OFFSET(項目マップ!$C$1,COLUMN(),0,1,1),"")</f>
        <v/>
      </c>
      <c r="DD2" s="470" t="str">
        <f ca="1">IF(DD1&lt;&gt;"",OFFSET(項目マップ!$C$1,COLUMN(),0,1,1),"")</f>
        <v/>
      </c>
      <c r="DE2" s="470" t="str">
        <f ca="1">IF(DE1&lt;&gt;"",OFFSET(項目マップ!$C$1,COLUMN(),0,1,1),"")</f>
        <v/>
      </c>
      <c r="DF2" s="470" t="str">
        <f ca="1">IF(DF1&lt;&gt;"",OFFSET(項目マップ!$C$1,COLUMN(),0,1,1),"")</f>
        <v/>
      </c>
      <c r="DG2" s="470" t="str">
        <f ca="1">IF(DG1&lt;&gt;"",OFFSET(項目マップ!$C$1,COLUMN(),0,1,1),"")</f>
        <v>前々々年度の課税所得額</v>
      </c>
      <c r="DH2" s="470" t="str">
        <f ca="1">IF(DH1&lt;&gt;"",OFFSET(項目マップ!$C$1,COLUMN(),0,1,1),"")</f>
        <v>前々年度の課税所得額</v>
      </c>
      <c r="DI2" s="470" t="str">
        <f ca="1">IF(DI1&lt;&gt;"",OFFSET(項目マップ!$C$1,COLUMN(),0,1,1),"")</f>
        <v>前年度の課税所得額</v>
      </c>
      <c r="DJ2" s="470" t="str">
        <f ca="1">IF(DJ1&lt;&gt;"",OFFSET(項目マップ!$C$1,COLUMN(),0,1,1),"")</f>
        <v/>
      </c>
      <c r="DK2" s="470" t="str">
        <f ca="1">IF(DK1&lt;&gt;"",OFFSET(項目マップ!$C$1,COLUMN(),0,1,1),"")</f>
        <v/>
      </c>
      <c r="DL2" s="470" t="str">
        <f ca="1">IF(DL1&lt;&gt;"",OFFSET(項目マップ!$C$1,COLUMN(),0,1,1),"")</f>
        <v/>
      </c>
      <c r="DM2" s="470" t="str">
        <f ca="1">IF(DM1&lt;&gt;"",OFFSET(項目マップ!$C$1,COLUMN(),0,1,1),"")</f>
        <v/>
      </c>
      <c r="DN2" s="470" t="str">
        <f ca="1">IF(DN1&lt;&gt;"",OFFSET(項目マップ!$C$1,COLUMN(),0,1,1),"")</f>
        <v/>
      </c>
      <c r="DO2" s="470" t="str">
        <f ca="1">IF(DO1&lt;&gt;"",OFFSET(項目マップ!$C$1,COLUMN(),0,1,1),"")</f>
        <v/>
      </c>
      <c r="DP2" s="470" t="str">
        <f ca="1">IF(DP1&lt;&gt;"",OFFSET(項目マップ!$C$1,COLUMN(),0,1,1),"")</f>
        <v/>
      </c>
      <c r="DQ2" s="470" t="str">
        <f ca="1">IF(DQ1&lt;&gt;"",OFFSET(項目マップ!$C$1,COLUMN(),0,1,1),"")</f>
        <v/>
      </c>
      <c r="DR2" s="470" t="str">
        <f ca="1">IF(DR1&lt;&gt;"",OFFSET(項目マップ!$C$1,COLUMN(),0,1,1),"")</f>
        <v/>
      </c>
      <c r="DS2" s="470" t="str">
        <f ca="1">IF(DS1&lt;&gt;"",OFFSET(項目マップ!$C$1,COLUMN(),0,1,1),"")</f>
        <v/>
      </c>
      <c r="DT2" s="470" t="str">
        <f ca="1">IF(DT1&lt;&gt;"",OFFSET(項目マップ!$C$1,COLUMN(),0,1,1),"")</f>
        <v/>
      </c>
      <c r="DU2" s="470" t="str">
        <f ca="1">IF(DU1&lt;&gt;"",OFFSET(項目マップ!$C$1,COLUMN(),0,1,1),"")</f>
        <v/>
      </c>
      <c r="DV2" s="470" t="str">
        <f ca="1">IF(DV1&lt;&gt;"",OFFSET(項目マップ!$C$1,COLUMN(),0,1,1),"")</f>
        <v/>
      </c>
      <c r="DW2" s="470" t="str">
        <f ca="1">IF(DW1&lt;&gt;"",OFFSET(項目マップ!$C$1,COLUMN(),0,1,1),"")</f>
        <v/>
      </c>
      <c r="DX2" s="470" t="str">
        <f ca="1">IF(DX1&lt;&gt;"",OFFSET(項目マップ!$C$1,COLUMN(),0,1,1),"")</f>
        <v/>
      </c>
      <c r="DY2" s="470" t="str">
        <f ca="1">IF(DY1&lt;&gt;"",OFFSET(項目マップ!$C$1,COLUMN(),0,1,1),"")</f>
        <v/>
      </c>
      <c r="DZ2" s="470" t="str">
        <f ca="1">IF(DZ1&lt;&gt;"",OFFSET(項目マップ!$C$1,COLUMN(),0,1,1),"")</f>
        <v/>
      </c>
      <c r="EA2" s="470" t="str">
        <f ca="1">IF(EA1&lt;&gt;"",OFFSET(項目マップ!$C$1,COLUMN(),0,1,1),"")</f>
        <v/>
      </c>
      <c r="EB2" s="470" t="str">
        <f ca="1">IF(EB1&lt;&gt;"",OFFSET(項目マップ!$C$1,COLUMN(),0,1,1),"")</f>
        <v/>
      </c>
      <c r="EC2" s="470" t="str">
        <f ca="1">IF(EC1&lt;&gt;"",OFFSET(項目マップ!$C$1,COLUMN(),0,1,1),"")</f>
        <v/>
      </c>
      <c r="ED2" s="470" t="str">
        <f ca="1">IF(ED1&lt;&gt;"",OFFSET(項目マップ!$C$1,COLUMN(),0,1,1),"")</f>
        <v/>
      </c>
      <c r="EE2" s="470" t="str">
        <f ca="1">IF(EE1&lt;&gt;"",OFFSET(項目マップ!$C$1,COLUMN(),0,1,1),"")</f>
        <v/>
      </c>
      <c r="EF2" s="470" t="str">
        <f ca="1">IF(EF1&lt;&gt;"",OFFSET(項目マップ!$C$1,COLUMN(),0,1,1),"")</f>
        <v/>
      </c>
      <c r="EG2" s="470" t="str">
        <f ca="1">IF(EG1&lt;&gt;"",OFFSET(項目マップ!$C$1,COLUMN(),0,1,1),"")</f>
        <v/>
      </c>
      <c r="EH2" s="470" t="str">
        <f ca="1">IF(EH1&lt;&gt;"",OFFSET(項目マップ!$C$1,COLUMN(),0,1,1),"")</f>
        <v/>
      </c>
      <c r="EI2" s="470" t="str">
        <f ca="1">IF(EI1&lt;&gt;"",OFFSET(項目マップ!$C$1,COLUMN(),0,1,1),"")</f>
        <v/>
      </c>
      <c r="EJ2" s="470" t="str">
        <f ca="1">IF(EJ1&lt;&gt;"",OFFSET(項目マップ!$C$1,COLUMN(),0,1,1),"")</f>
        <v/>
      </c>
      <c r="EK2" s="470" t="str">
        <f ca="1">IF(EK1&lt;&gt;"",OFFSET(項目マップ!$C$1,COLUMN(),0,1,1),"")</f>
        <v/>
      </c>
      <c r="EL2" s="470" t="str">
        <f ca="1">IF(EL1&lt;&gt;"",OFFSET(項目マップ!$C$1,COLUMN(),0,1,1),"")</f>
        <v/>
      </c>
      <c r="EM2" s="470" t="str">
        <f ca="1">IF(EM1&lt;&gt;"",OFFSET(項目マップ!$C$1,COLUMN(),0,1,1),"")</f>
        <v/>
      </c>
      <c r="EN2" s="470" t="str">
        <f ca="1">IF(EN1&lt;&gt;"",OFFSET(項目マップ!$C$1,COLUMN(),0,1,1),"")</f>
        <v/>
      </c>
      <c r="EO2" s="470" t="str">
        <f ca="1">IF(EO1&lt;&gt;"",OFFSET(項目マップ!$C$1,COLUMN(),0,1,1),"")</f>
        <v/>
      </c>
      <c r="EP2" s="470" t="str">
        <f ca="1">IF(EP1&lt;&gt;"",OFFSET(項目マップ!$C$1,COLUMN(),0,1,1),"")</f>
        <v/>
      </c>
      <c r="EQ2" s="470" t="str">
        <f ca="1">IF(EQ1&lt;&gt;"",OFFSET(項目マップ!$C$1,COLUMN(),0,1,1),"")</f>
        <v/>
      </c>
      <c r="ER2" s="470" t="str">
        <f ca="1">IF(ER1&lt;&gt;"",OFFSET(項目マップ!$C$1,COLUMN(),0,1,1),"")</f>
        <v/>
      </c>
      <c r="ES2" s="470" t="str">
        <f ca="1">IF(ES1&lt;&gt;"",OFFSET(項目マップ!$C$1,COLUMN(),0,1,1),"")</f>
        <v/>
      </c>
      <c r="ET2" s="470" t="str">
        <f ca="1">IF(ET1&lt;&gt;"",OFFSET(項目マップ!$C$1,COLUMN(),0,1,1),"")</f>
        <v/>
      </c>
      <c r="EU2" s="470" t="str">
        <f ca="1">IF(EU1&lt;&gt;"",OFFSET(項目マップ!$C$1,COLUMN(),0,1,1),"")</f>
        <v/>
      </c>
      <c r="EV2" s="470" t="str">
        <f ca="1">IF(EV1&lt;&gt;"",OFFSET(項目マップ!$C$1,COLUMN(),0,1,1),"")</f>
        <v/>
      </c>
      <c r="EW2" s="470" t="str">
        <f ca="1">IF(EW1&lt;&gt;"",OFFSET(項目マップ!$C$1,COLUMN(),0,1,1),"")</f>
        <v/>
      </c>
      <c r="EX2" s="470" t="str">
        <f ca="1">IF(EX1&lt;&gt;"",OFFSET(項目マップ!$C$1,COLUMN(),0,1,1),"")</f>
        <v/>
      </c>
      <c r="EY2" s="470" t="str">
        <f ca="1">IF(EY1&lt;&gt;"",OFFSET(項目マップ!$C$1,COLUMN(),0,1,1),"")</f>
        <v/>
      </c>
      <c r="EZ2" s="470" t="str">
        <f ca="1">IF(EZ1&lt;&gt;"",OFFSET(項目マップ!$C$1,COLUMN(),0,1,1),"")</f>
        <v/>
      </c>
      <c r="FA2" s="470" t="str">
        <f ca="1">IF(FA1&lt;&gt;"",OFFSET(項目マップ!$C$1,COLUMN(),0,1,1),"")</f>
        <v/>
      </c>
      <c r="FB2" s="470" t="str">
        <f ca="1">IF(FB1&lt;&gt;"",OFFSET(項目マップ!$C$1,COLUMN(),0,1,1),"")</f>
        <v/>
      </c>
      <c r="FC2" s="470" t="str">
        <f ca="1">IF(FC1&lt;&gt;"",OFFSET(項目マップ!$C$1,COLUMN(),0,1,1),"")</f>
        <v/>
      </c>
      <c r="FD2" s="470" t="str">
        <f ca="1">IF(FD1&lt;&gt;"",OFFSET(項目マップ!$C$1,COLUMN(),0,1,1),"")</f>
        <v/>
      </c>
      <c r="FE2" s="470" t="str">
        <f ca="1">IF(FE1&lt;&gt;"",OFFSET(項目マップ!$C$1,COLUMN(),0,1,1),"")</f>
        <v/>
      </c>
      <c r="FF2" s="470" t="str">
        <f ca="1">IF(FF1&lt;&gt;"",OFFSET(項目マップ!$C$1,COLUMN(),0,1,1),"")</f>
        <v/>
      </c>
      <c r="FG2" s="470" t="str">
        <f ca="1">IF(FG1&lt;&gt;"",OFFSET(項目マップ!$C$1,COLUMN(),0,1,1),"")</f>
        <v/>
      </c>
      <c r="FH2" s="470" t="str">
        <f ca="1">IF(FH1&lt;&gt;"",OFFSET(項目マップ!$C$1,COLUMN(),0,1,1),"")</f>
        <v/>
      </c>
      <c r="FI2" s="470" t="str">
        <f ca="1">IF(FI1&lt;&gt;"",OFFSET(項目マップ!$C$1,COLUMN(),0,1,1),"")</f>
        <v/>
      </c>
      <c r="FJ2" s="470" t="str">
        <f ca="1">IF(FJ1&lt;&gt;"",OFFSET(項目マップ!$C$1,COLUMN(),0,1,1),"")</f>
        <v/>
      </c>
      <c r="FK2" s="470" t="str">
        <f ca="1">IF(FK1&lt;&gt;"",OFFSET(項目マップ!$C$1,COLUMN(),0,1,1),"")</f>
        <v/>
      </c>
      <c r="FL2" s="470" t="str">
        <f ca="1">IF(FL1&lt;&gt;"",OFFSET(項目マップ!$C$1,COLUMN(),0,1,1),"")</f>
        <v/>
      </c>
      <c r="FM2" s="470" t="str">
        <f ca="1">IF(FM1&lt;&gt;"",OFFSET(項目マップ!$C$1,COLUMN(),0,1,1),"")</f>
        <v/>
      </c>
      <c r="FN2" s="470" t="str">
        <f ca="1">IF(FN1&lt;&gt;"",OFFSET(項目マップ!$C$1,COLUMN(),0,1,1),"")</f>
        <v/>
      </c>
      <c r="FO2" s="470" t="str">
        <f ca="1">IF(FO1&lt;&gt;"",OFFSET(項目マップ!$C$1,COLUMN(),0,1,1),"")</f>
        <v/>
      </c>
      <c r="FP2" s="470" t="str">
        <f ca="1">IF(FP1&lt;&gt;"",OFFSET(項目マップ!$C$1,COLUMN(),0,1,1),"")</f>
        <v/>
      </c>
      <c r="FQ2" s="470" t="str">
        <f ca="1">IF(FQ1&lt;&gt;"",OFFSET(項目マップ!$C$1,COLUMN(),0,1,1),"")</f>
        <v/>
      </c>
      <c r="FR2" s="470" t="str">
        <f ca="1">IF(FR1&lt;&gt;"",OFFSET(項目マップ!$C$1,COLUMN(),0,1,1),"")</f>
        <v/>
      </c>
      <c r="FS2" s="470" t="str">
        <f ca="1">IF(FS1&lt;&gt;"",OFFSET(項目マップ!$C$1,COLUMN(),0,1,1),"")</f>
        <v/>
      </c>
      <c r="FT2" s="470" t="str">
        <f ca="1">IF(FT1&lt;&gt;"",OFFSET(項目マップ!$C$1,COLUMN(),0,1,1),"")</f>
        <v/>
      </c>
      <c r="FU2" s="470" t="str">
        <f ca="1">IF(FU1&lt;&gt;"",OFFSET(項目マップ!$C$1,COLUMN(),0,1,1),"")</f>
        <v/>
      </c>
      <c r="FV2" s="470" t="str">
        <f ca="1">IF(FV1&lt;&gt;"",OFFSET(項目マップ!$C$1,COLUMN(),0,1,1),"")</f>
        <v/>
      </c>
      <c r="FW2" s="470" t="str">
        <f ca="1">IF(FW1&lt;&gt;"",OFFSET(項目マップ!$C$1,COLUMN(),0,1,1),"")</f>
        <v/>
      </c>
      <c r="FX2" s="470" t="str">
        <f ca="1">IF(FX1&lt;&gt;"",OFFSET(項目マップ!$C$1,COLUMN(),0,1,1),"")</f>
        <v/>
      </c>
      <c r="FY2" s="470" t="str">
        <f ca="1">IF(FY1&lt;&gt;"",OFFSET(項目マップ!$C$1,COLUMN(),0,1,1),"")</f>
        <v/>
      </c>
      <c r="FZ2" s="470" t="str">
        <f ca="1">IF(FZ1&lt;&gt;"",OFFSET(項目マップ!$C$1,COLUMN(),0,1,1),"")</f>
        <v/>
      </c>
      <c r="GA2" s="470" t="str">
        <f ca="1">IF(GA1&lt;&gt;"",OFFSET(項目マップ!$C$1,COLUMN(),0,1,1),"")</f>
        <v/>
      </c>
      <c r="GB2" s="470" t="str">
        <f ca="1">IF(GB1&lt;&gt;"",OFFSET(項目マップ!$C$1,COLUMN(),0,1,1),"")</f>
        <v/>
      </c>
      <c r="GC2" s="470" t="str">
        <f ca="1">IF(GC1&lt;&gt;"",OFFSET(項目マップ!$C$1,COLUMN(),0,1,1),"")</f>
        <v/>
      </c>
      <c r="GD2" s="470" t="str">
        <f ca="1">IF(GD1&lt;&gt;"",OFFSET(項目マップ!$C$1,COLUMN(),0,1,1),"")</f>
        <v/>
      </c>
      <c r="GE2" s="470" t="str">
        <f ca="1">IF(GE1&lt;&gt;"",OFFSET(項目マップ!$C$1,COLUMN(),0,1,1),"")</f>
        <v/>
      </c>
      <c r="GF2" s="470" t="str">
        <f ca="1">IF(GF1&lt;&gt;"",OFFSET(項目マップ!$C$1,COLUMN(),0,1,1),"")</f>
        <v/>
      </c>
      <c r="GG2" s="470" t="str">
        <f ca="1">IF(GG1&lt;&gt;"",OFFSET(項目マップ!$C$1,COLUMN(),0,1,1),"")</f>
        <v/>
      </c>
      <c r="GH2" s="470" t="str">
        <f ca="1">IF(GH1&lt;&gt;"",OFFSET(項目マップ!$C$1,COLUMN(),0,1,1),"")</f>
        <v/>
      </c>
      <c r="GI2" s="470" t="str">
        <f ca="1">IF(GI1&lt;&gt;"",OFFSET(項目マップ!$C$1,COLUMN(),0,1,1),"")</f>
        <v/>
      </c>
      <c r="GJ2" s="470" t="str">
        <f ca="1">IF(GJ1&lt;&gt;"",OFFSET(項目マップ!$C$1,COLUMN(),0,1,1),"")</f>
        <v/>
      </c>
      <c r="GK2" s="470" t="str">
        <f ca="1">IF(GK1&lt;&gt;"",OFFSET(項目マップ!$C$1,COLUMN(),0,1,1),"")</f>
        <v/>
      </c>
      <c r="GL2" s="470" t="str">
        <f ca="1">IF(GL1&lt;&gt;"",OFFSET(項目マップ!$C$1,COLUMN(),0,1,1),"")</f>
        <v/>
      </c>
      <c r="GM2" s="470" t="str">
        <f ca="1">IF(GM1&lt;&gt;"",OFFSET(項目マップ!$C$1,COLUMN(),0,1,1),"")</f>
        <v/>
      </c>
      <c r="GN2" s="470" t="str">
        <f ca="1">IF(GN1&lt;&gt;"",OFFSET(項目マップ!$C$1,COLUMN(),0,1,1),"")</f>
        <v/>
      </c>
      <c r="GO2" s="470" t="str">
        <f ca="1">IF(GO1&lt;&gt;"",OFFSET(項目マップ!$C$1,COLUMN(),0,1,1),"")</f>
        <v/>
      </c>
      <c r="GP2" s="470" t="str">
        <f ca="1">IF(GP1&lt;&gt;"",OFFSET(項目マップ!$C$1,COLUMN(),0,1,1),"")</f>
        <v/>
      </c>
      <c r="GQ2" s="470" t="str">
        <f ca="1">IF(GQ1&lt;&gt;"",OFFSET(項目マップ!$C$1,COLUMN(),0,1,1),"")</f>
        <v/>
      </c>
      <c r="GR2" s="470" t="str">
        <f ca="1">IF(GR1&lt;&gt;"",OFFSET(項目マップ!$C$1,COLUMN(),0,1,1),"")</f>
        <v/>
      </c>
      <c r="GS2" s="470" t="str">
        <f ca="1">IF(GS1&lt;&gt;"",OFFSET(項目マップ!$C$1,COLUMN(),0,1,1),"")</f>
        <v/>
      </c>
      <c r="GT2" s="470" t="str">
        <f ca="1">IF(GT1&lt;&gt;"",OFFSET(項目マップ!$C$1,COLUMN(),0,1,1),"")</f>
        <v/>
      </c>
      <c r="GU2" s="470" t="str">
        <f ca="1">IF(GU1&lt;&gt;"",OFFSET(項目マップ!$C$1,COLUMN(),0,1,1),"")</f>
        <v/>
      </c>
      <c r="GV2" s="470" t="str">
        <f ca="1">IF(GV1&lt;&gt;"",OFFSET(項目マップ!$C$1,COLUMN(),0,1,1),"")</f>
        <v>1/2</v>
      </c>
      <c r="GW2" s="470">
        <f ca="1">IF(GW1&lt;&gt;"",OFFSET(項目マップ!$C$1,COLUMN(),0,1,1),"")</f>
        <v>0</v>
      </c>
      <c r="GX2" s="470">
        <f ca="1">IF(GX1&lt;&gt;"",OFFSET(項目マップ!$C$1,COLUMN(),0,1,1),"")</f>
        <v>0</v>
      </c>
      <c r="GY2" s="470">
        <f ca="1">IF(GY1&lt;&gt;"",OFFSET(項目マップ!$C$1,COLUMN(),0,1,1),"")</f>
        <v>0</v>
      </c>
      <c r="GZ2" s="470">
        <f ca="1">IF(GZ1&lt;&gt;"",OFFSET(項目マップ!$C$1,COLUMN(),0,1,1),"")</f>
        <v>0</v>
      </c>
      <c r="HA2" s="470">
        <f ca="1">IF(HA1&lt;&gt;"",OFFSET(項目マップ!$C$1,COLUMN(),0,1,1),"")</f>
        <v>0</v>
      </c>
      <c r="HB2" s="470">
        <f ca="1">IF(HB1&lt;&gt;"",OFFSET(項目マップ!$C$1,COLUMN(),0,1,1),"")</f>
        <v>0</v>
      </c>
      <c r="HC2" s="470" t="str">
        <f ca="1">IF(HC1&lt;&gt;"",OFFSET(項目マップ!$C$1,COLUMN(),0,1,1),"")</f>
        <v/>
      </c>
      <c r="HD2" s="470" t="str">
        <f ca="1">IF(HD1&lt;&gt;"",OFFSET(項目マップ!$C$1,COLUMN(),0,1,1),"")</f>
        <v/>
      </c>
      <c r="HE2" s="470" t="str">
        <f ca="1">IF(HE1&lt;&gt;"",OFFSET(項目マップ!$C$1,COLUMN(),0,1,1),"")</f>
        <v/>
      </c>
      <c r="HF2" s="470" t="str">
        <f ca="1">IF(HF1&lt;&gt;"",OFFSET(項目マップ!$C$1,COLUMN(),0,1,1),"")</f>
        <v/>
      </c>
      <c r="HG2" s="470" t="str">
        <f ca="1">IF(HG1&lt;&gt;"",OFFSET(項目マップ!$C$1,COLUMN(),0,1,1),"")</f>
        <v/>
      </c>
      <c r="HH2" s="470" t="str">
        <f ca="1">IF(HH1&lt;&gt;"",OFFSET(項目マップ!$C$1,COLUMN(),0,1,1),"")</f>
        <v/>
      </c>
      <c r="HI2" s="470" t="str">
        <f ca="1">IF(HI1&lt;&gt;"",OFFSET(項目マップ!$C$1,COLUMN(),0,1,1),"")</f>
        <v/>
      </c>
      <c r="HJ2" s="470" t="str">
        <f ca="1">IF(HJ1&lt;&gt;"",OFFSET(項目マップ!$C$1,COLUMN(),0,1,1),"")</f>
        <v/>
      </c>
      <c r="HK2" s="470" t="str">
        <f ca="1">IF(HK1&lt;&gt;"",OFFSET(項目マップ!$C$1,COLUMN(),0,1,1),"")</f>
        <v/>
      </c>
      <c r="HL2" s="470" t="str">
        <f ca="1">IF(HL1&lt;&gt;"",OFFSET(項目マップ!$C$1,COLUMN(),0,1,1),"")</f>
        <v/>
      </c>
      <c r="HM2" s="470" t="str">
        <f ca="1">IF(HM1&lt;&gt;"",OFFSET(項目マップ!$C$1,COLUMN(),0,1,1),"")</f>
        <v/>
      </c>
      <c r="HN2" s="470" t="str">
        <f ca="1">IF(HN1&lt;&gt;"",OFFSET(項目マップ!$C$1,COLUMN(),0,1,1),"")</f>
        <v/>
      </c>
      <c r="HO2" s="470" t="str">
        <f ca="1">IF(HO1&lt;&gt;"",OFFSET(項目マップ!$C$1,COLUMN(),0,1,1),"")</f>
        <v/>
      </c>
      <c r="HP2" s="470" t="str">
        <f ca="1">IF(HP1&lt;&gt;"",OFFSET(項目マップ!$C$1,COLUMN(),0,1,1),"")</f>
        <v/>
      </c>
      <c r="HQ2" s="470" t="str">
        <f ca="1">IF(HQ1&lt;&gt;"",OFFSET(項目マップ!$C$1,COLUMN(),0,1,1),"")</f>
        <v/>
      </c>
      <c r="HR2" s="470" t="str">
        <f ca="1">IF(HR1&lt;&gt;"",OFFSET(項目マップ!$C$1,COLUMN(),0,1,1),"")</f>
        <v/>
      </c>
      <c r="HS2" s="470" t="str">
        <f ca="1">IF(HS1&lt;&gt;"",OFFSET(項目マップ!$C$1,COLUMN(),0,1,1),"")</f>
        <v/>
      </c>
      <c r="HT2" s="470" t="str">
        <f ca="1">IF(HT1&lt;&gt;"",OFFSET(項目マップ!$C$1,COLUMN(),0,1,1),"")</f>
        <v/>
      </c>
      <c r="HU2" s="470" t="str">
        <f ca="1">IF(HU1&lt;&gt;"",OFFSET(項目マップ!$C$1,COLUMN(),0,1,1),"")</f>
        <v/>
      </c>
      <c r="HV2" s="470" t="str">
        <f ca="1">IF(HV1&lt;&gt;"",OFFSET(項目マップ!$C$1,COLUMN(),0,1,1),"")</f>
        <v/>
      </c>
      <c r="HW2" s="470" t="str">
        <f ca="1">IF(HW1&lt;&gt;"",OFFSET(項目マップ!$C$1,COLUMN(),0,1,1),"")</f>
        <v/>
      </c>
      <c r="HX2" s="470" t="str">
        <f ca="1">IF(HX1&lt;&gt;"",OFFSET(項目マップ!$C$1,COLUMN(),0,1,1),"")</f>
        <v/>
      </c>
      <c r="HY2" s="470" t="str">
        <f ca="1">IF(HY1&lt;&gt;"",OFFSET(項目マップ!$C$1,COLUMN(),0,1,1),"")</f>
        <v/>
      </c>
      <c r="HZ2" s="470" t="str">
        <f ca="1">IF(HZ1&lt;&gt;"",OFFSET(項目マップ!$C$1,COLUMN(),0,1,1),"")</f>
        <v/>
      </c>
      <c r="IA2" s="470" t="str">
        <f ca="1">IF(IA1&lt;&gt;"",OFFSET(項目マップ!$C$1,COLUMN(),0,1,1),"")</f>
        <v/>
      </c>
      <c r="IB2" s="470" t="str">
        <f ca="1">IF(IB1&lt;&gt;"",OFFSET(項目マップ!$C$1,COLUMN(),0,1,1),"")</f>
        <v/>
      </c>
      <c r="IC2" s="470" t="str">
        <f ca="1">IF(IC1&lt;&gt;"",OFFSET(項目マップ!$C$1,COLUMN(),0,1,1),"")</f>
        <v/>
      </c>
      <c r="ID2" s="470" t="str">
        <f ca="1">IF(ID1&lt;&gt;"",OFFSET(項目マップ!$C$1,COLUMN(),0,1,1),"")</f>
        <v/>
      </c>
      <c r="IE2" s="470" t="str">
        <f ca="1">IF(IE1&lt;&gt;"",OFFSET(項目マップ!$C$1,COLUMN(),0,1,1),"")</f>
        <v/>
      </c>
      <c r="IF2" s="470" t="str">
        <f ca="1">IF(IF1&lt;&gt;"",OFFSET(項目マップ!$C$1,COLUMN(),0,1,1),"")</f>
        <v/>
      </c>
      <c r="IG2" s="470" t="str">
        <f ca="1">IF(IG1&lt;&gt;"",OFFSET(項目マップ!$C$1,COLUMN(),0,1,1),"")</f>
        <v/>
      </c>
      <c r="IH2" s="470" t="str">
        <f ca="1">IF(IH1&lt;&gt;"",OFFSET(項目マップ!$C$1,COLUMN(),0,1,1),"")</f>
        <v/>
      </c>
      <c r="II2" s="470" t="str">
        <f ca="1">IF(II1&lt;&gt;"",OFFSET(項目マップ!$C$1,COLUMN(),0,1,1),"")</f>
        <v/>
      </c>
      <c r="IJ2" s="470" t="str">
        <f ca="1">IF(IJ1&lt;&gt;"",OFFSET(項目マップ!$C$1,COLUMN(),0,1,1),"")</f>
        <v/>
      </c>
      <c r="IK2" s="470" t="str">
        <f ca="1">IF(IK1&lt;&gt;"",OFFSET(項目マップ!$C$1,COLUMN(),0,1,1),"")</f>
        <v/>
      </c>
      <c r="IL2" s="470" t="str">
        <f ca="1">IF(IL1&lt;&gt;"",OFFSET(項目マップ!$C$1,COLUMN(),0,1,1),"")</f>
        <v/>
      </c>
      <c r="IM2" s="470" t="str">
        <f ca="1">IF(IM1&lt;&gt;"",OFFSET(項目マップ!$C$1,COLUMN(),0,1,1),"")</f>
        <v/>
      </c>
      <c r="IN2" s="470" t="str">
        <f ca="1">IF(IN1&lt;&gt;"",OFFSET(項目マップ!$C$1,COLUMN(),0,1,1),"")</f>
        <v/>
      </c>
      <c r="IO2" s="470" t="str">
        <f ca="1">IF(IO1&lt;&gt;"",OFFSET(項目マップ!$C$1,COLUMN(),0,1,1),"")</f>
        <v/>
      </c>
      <c r="IP2" s="470" t="str">
        <f ca="1">IF(IP1&lt;&gt;"",OFFSET(項目マップ!$C$1,COLUMN(),0,1,1),"")</f>
        <v/>
      </c>
      <c r="IQ2" s="470" t="str">
        <f ca="1">IF(IQ1&lt;&gt;"",OFFSET(項目マップ!$C$1,COLUMN(),0,1,1),"")</f>
        <v/>
      </c>
      <c r="IR2" s="470" t="str">
        <f ca="1">IF(IR1&lt;&gt;"",OFFSET(項目マップ!$C$1,COLUMN(),0,1,1),"")</f>
        <v/>
      </c>
      <c r="IS2" s="470" t="str">
        <f ca="1">IF(IS1&lt;&gt;"",OFFSET(項目マップ!$C$1,COLUMN(),0,1,1),"")</f>
        <v/>
      </c>
      <c r="IT2" s="470" t="str">
        <f ca="1">IF(IT1&lt;&gt;"",OFFSET(項目マップ!$C$1,COLUMN(),0,1,1),"")</f>
        <v/>
      </c>
      <c r="IU2" s="470" t="str">
        <f ca="1">IF(IU1&lt;&gt;"",OFFSET(項目マップ!$C$1,COLUMN(),0,1,1),"")</f>
        <v/>
      </c>
      <c r="IV2" s="470" t="str">
        <f ca="1">IF(IV1&lt;&gt;"",OFFSET(項目マップ!$C$1,COLUMN(),0,1,1),"")</f>
        <v>1/2</v>
      </c>
      <c r="IW2" s="470">
        <f ca="1">IF(IW1&lt;&gt;"",OFFSET(項目マップ!$C$1,COLUMN(),0,1,1),"")</f>
        <v>0</v>
      </c>
      <c r="IX2" s="470">
        <f ca="1">IF(IX1&lt;&gt;"",OFFSET(項目マップ!$C$1,COLUMN(),0,1,1),"")</f>
        <v>0</v>
      </c>
      <c r="IY2" s="470">
        <f ca="1">IF(IY1&lt;&gt;"",OFFSET(項目マップ!$C$1,COLUMN(),0,1,1),"")</f>
        <v>0</v>
      </c>
      <c r="IZ2" s="470">
        <f ca="1">IF(IZ1&lt;&gt;"",OFFSET(項目マップ!$C$1,COLUMN(),0,1,1),"")</f>
        <v>0</v>
      </c>
      <c r="JA2" s="470">
        <f ca="1">IF(JA1&lt;&gt;"",OFFSET(項目マップ!$C$1,COLUMN(),0,1,1),"")</f>
        <v>0</v>
      </c>
      <c r="JB2" s="470">
        <f ca="1">IF(JB1&lt;&gt;"",OFFSET(項目マップ!$C$1,COLUMN(),0,1,1),"")</f>
        <v>0</v>
      </c>
      <c r="JC2" s="470">
        <f ca="1">IF(JC1&lt;&gt;"",OFFSET(項目マップ!$C$1,COLUMN(),0,1,1),"")</f>
        <v>0</v>
      </c>
      <c r="JD2" s="470">
        <f ca="1">IF(JD1&lt;&gt;"",OFFSET(項目マップ!$C$1,COLUMN(),0,1,1),"")</f>
        <v>0</v>
      </c>
      <c r="JE2" s="470">
        <f ca="1">IF(JE1&lt;&gt;"",OFFSET(項目マップ!$C$1,COLUMN(),0,1,1),"")</f>
        <v>0</v>
      </c>
      <c r="JF2" s="470">
        <f ca="1">IF(JF1&lt;&gt;"",OFFSET(項目マップ!$C$1,COLUMN(),0,1,1),"")</f>
        <v>0</v>
      </c>
      <c r="JG2" s="470">
        <f ca="1">IF(JG1&lt;&gt;"",OFFSET(項目マップ!$C$1,COLUMN(),0,1,1),"")</f>
        <v>0</v>
      </c>
      <c r="JH2" s="470">
        <f ca="1">IF(JH1&lt;&gt;"",OFFSET(項目マップ!$C$1,COLUMN(),0,1,1),"")</f>
        <v>0</v>
      </c>
      <c r="JI2" s="470" t="str">
        <f ca="1">IF(JI1&lt;&gt;"",OFFSET(項目マップ!$C$1,COLUMN(),0,1,1),"")</f>
        <v>1/2</v>
      </c>
      <c r="JJ2" s="470">
        <f ca="1">IF(JJ1&lt;&gt;"",OFFSET(項目マップ!$C$1,COLUMN(),0,1,1),"")</f>
        <v>0</v>
      </c>
      <c r="JK2" s="470">
        <f ca="1">IF(JK1&lt;&gt;"",OFFSET(項目マップ!$C$1,COLUMN(),0,1,1),"")</f>
        <v>0</v>
      </c>
      <c r="JL2" s="470">
        <f ca="1">IF(JL1&lt;&gt;"",OFFSET(項目マップ!$C$1,COLUMN(),0,1,1),"")</f>
        <v>0</v>
      </c>
      <c r="JM2" s="470">
        <f ca="1">IF(JM1&lt;&gt;"",OFFSET(項目マップ!$C$1,COLUMN(),0,1,1),"")</f>
        <v>0</v>
      </c>
      <c r="JN2" s="470">
        <f ca="1">IF(JN1&lt;&gt;"",OFFSET(項目マップ!$C$1,COLUMN(),0,1,1),"")</f>
        <v>0</v>
      </c>
      <c r="JO2" s="470">
        <f ca="1">IF(JO1&lt;&gt;"",OFFSET(項目マップ!$C$1,COLUMN(),0,1,1),"")</f>
        <v>0</v>
      </c>
      <c r="JP2" s="470" t="str">
        <f ca="1">IF(JP1&lt;&gt;"",OFFSET(項目マップ!$C$1,COLUMN(),0,1,1),"")</f>
        <v/>
      </c>
      <c r="JQ2" s="470" t="str">
        <f ca="1">IF(JQ1&lt;&gt;"",OFFSET(項目マップ!$C$1,COLUMN(),0,1,1),"")</f>
        <v/>
      </c>
      <c r="JR2" s="470" t="str">
        <f ca="1">IF(JR1&lt;&gt;"",OFFSET(項目マップ!$C$1,COLUMN(),0,1,1),"")</f>
        <v/>
      </c>
      <c r="JS2" s="470" t="str">
        <f ca="1">IF(JS1&lt;&gt;"",OFFSET(項目マップ!$C$1,COLUMN(),0,1,1),"")</f>
        <v/>
      </c>
      <c r="JT2" s="470" t="str">
        <f ca="1">IF(JT1&lt;&gt;"",OFFSET(項目マップ!$C$1,COLUMN(),0,1,1),"")</f>
        <v/>
      </c>
      <c r="JU2" s="470" t="str">
        <f ca="1">IF(JU1&lt;&gt;"",OFFSET(項目マップ!$C$1,COLUMN(),0,1,1),"")</f>
        <v/>
      </c>
      <c r="JV2" s="470" t="str">
        <f ca="1">IF(JV1&lt;&gt;"",OFFSET(項目マップ!$C$1,COLUMN(),0,1,1),"")</f>
        <v/>
      </c>
      <c r="JW2" s="470" t="str">
        <f ca="1">IF(JW1&lt;&gt;"",OFFSET(項目マップ!$C$1,COLUMN(),0,1,1),"")</f>
        <v/>
      </c>
      <c r="JX2" s="470" t="str">
        <f ca="1">IF(JX1&lt;&gt;"",OFFSET(項目マップ!$C$1,COLUMN(),0,1,1),"")</f>
        <v/>
      </c>
      <c r="JY2" s="470" t="str">
        <f ca="1">IF(JY1&lt;&gt;"",OFFSET(項目マップ!$C$1,COLUMN(),0,1,1),"")</f>
        <v>令和8年度</v>
      </c>
      <c r="JZ2" s="470" t="str">
        <f ca="1">IF(JZ1&lt;&gt;"",OFFSET(項目マップ!$C$1,COLUMN(),0,1,1),"")</f>
        <v/>
      </c>
      <c r="KA2" s="470" t="str">
        <f ca="1">IF(KA1&lt;&gt;"",OFFSET(項目マップ!$C$1,COLUMN(),0,1,1),"")</f>
        <v/>
      </c>
      <c r="KB2" s="470" t="str">
        <f ca="1">IF(KB1&lt;&gt;"",OFFSET(項目マップ!$C$1,COLUMN(),0,1,1),"")</f>
        <v/>
      </c>
      <c r="KC2" s="470" t="str">
        <f ca="1">IF(KC1&lt;&gt;"",OFFSET(項目マップ!$C$1,COLUMN(),0,1,1),"")</f>
        <v/>
      </c>
      <c r="KD2" s="470" t="str">
        <f ca="1">IF(KD1&lt;&gt;"",OFFSET(項目マップ!$C$1,COLUMN(),0,1,1),"")</f>
        <v/>
      </c>
      <c r="KE2" s="470" t="str">
        <f ca="1">IF(KE1&lt;&gt;"",OFFSET(項目マップ!$C$1,COLUMN(),0,1,1),"")</f>
        <v/>
      </c>
      <c r="KF2" s="470" t="str">
        <f ca="1">IF(KF1&lt;&gt;"",OFFSET(項目マップ!$C$1,COLUMN(),0,1,1),"")</f>
        <v/>
      </c>
      <c r="KG2" s="470" t="str">
        <f ca="1">IF(KG1&lt;&gt;"",OFFSET(項目マップ!$C$1,COLUMN(),0,1,1),"")</f>
        <v/>
      </c>
      <c r="KH2" s="470" t="str">
        <f ca="1">IF(KH1&lt;&gt;"",OFFSET(項目マップ!$C$1,COLUMN(),0,1,1),"")</f>
        <v/>
      </c>
      <c r="KI2" s="470" t="str">
        <f ca="1">IF(KI1&lt;&gt;"",OFFSET(項目マップ!$C$1,COLUMN(),0,1,1),"")</f>
        <v/>
      </c>
      <c r="KJ2" s="470" t="str">
        <f ca="1">IF(KJ1&lt;&gt;"",OFFSET(項目マップ!$C$1,COLUMN(),0,1,1),"")</f>
        <v/>
      </c>
      <c r="KK2" s="470" t="str">
        <f ca="1">IF(KK1&lt;&gt;"",OFFSET(項目マップ!$C$1,COLUMN(),0,1,1),"")</f>
        <v/>
      </c>
      <c r="KL2" s="470" t="str">
        <f ca="1">IF(KL1&lt;&gt;"",OFFSET(項目マップ!$C$1,COLUMN(),0,1,1),"")</f>
        <v/>
      </c>
      <c r="KM2" s="470" t="str">
        <f ca="1">IF(KM1&lt;&gt;"",OFFSET(項目マップ!$C$1,COLUMN(),0,1,1),"")</f>
        <v/>
      </c>
      <c r="KN2" s="470" t="str">
        <f ca="1">IF(KN1&lt;&gt;"",OFFSET(項目マップ!$C$1,COLUMN(),0,1,1),"")</f>
        <v/>
      </c>
      <c r="KO2" s="470" t="str">
        <f ca="1">IF(KO1&lt;&gt;"",OFFSET(項目マップ!$C$1,COLUMN(),0,1,1),"")</f>
        <v/>
      </c>
      <c r="KP2" s="470" t="str">
        <f ca="1">IF(KP1&lt;&gt;"",OFFSET(項目マップ!$C$1,COLUMN(),0,1,1),"")</f>
        <v/>
      </c>
      <c r="KQ2" s="470" t="str">
        <f ca="1">IF(KQ1&lt;&gt;"",OFFSET(項目マップ!$C$1,COLUMN(),0,1,1),"")</f>
        <v/>
      </c>
      <c r="KR2" s="470" t="str">
        <f ca="1">IF(KR1&lt;&gt;"",OFFSET(項目マップ!$C$1,COLUMN(),0,1,1),"")</f>
        <v/>
      </c>
      <c r="KS2" s="470" t="str">
        <f ca="1">IF(KS1&lt;&gt;"",OFFSET(項目マップ!$C$1,COLUMN(),0,1,1),"")</f>
        <v/>
      </c>
      <c r="KT2" s="470" t="str">
        <f ca="1">IF(KT1&lt;&gt;"",OFFSET(項目マップ!$C$1,COLUMN(),0,1,1),"")</f>
        <v/>
      </c>
      <c r="KU2" s="470" t="str">
        <f ca="1">IF(KU1&lt;&gt;"",OFFSET(項目マップ!$C$1,COLUMN(),0,1,1),"")</f>
        <v/>
      </c>
      <c r="KV2" s="470" t="str">
        <f ca="1">IF(KV1&lt;&gt;"",OFFSET(項目マップ!$C$1,COLUMN(),0,1,1),"")</f>
        <v/>
      </c>
      <c r="KW2" s="470" t="str">
        <f ca="1">IF(KW1&lt;&gt;"",OFFSET(項目マップ!$C$1,COLUMN(),0,1,1),"")</f>
        <v/>
      </c>
      <c r="KX2" s="470" t="str">
        <f ca="1">IF(KX1&lt;&gt;"",OFFSET(項目マップ!$C$1,COLUMN(),0,1,1),"")</f>
        <v/>
      </c>
      <c r="KY2" s="470" t="str">
        <f ca="1">IF(KY1&lt;&gt;"",OFFSET(項目マップ!$C$1,COLUMN(),0,1,1),"")</f>
        <v/>
      </c>
      <c r="KZ2" s="470" t="str">
        <f ca="1">IF(KZ1&lt;&gt;"",OFFSET(項目マップ!$C$1,COLUMN(),0,1,1),"")</f>
        <v/>
      </c>
      <c r="LA2" s="470" t="str">
        <f ca="1">IF(LA1&lt;&gt;"",OFFSET(項目マップ!$C$1,COLUMN(),0,1,1),"")</f>
        <v/>
      </c>
      <c r="LB2" s="470" t="str">
        <f ca="1">IF(LB1&lt;&gt;"",OFFSET(項目マップ!$C$1,COLUMN(),0,1,1),"")</f>
        <v/>
      </c>
      <c r="LC2" s="470" t="str">
        <f ca="1">IF(LC1&lt;&gt;"",OFFSET(項目マップ!$C$1,COLUMN(),0,1,1),"")</f>
        <v/>
      </c>
      <c r="LD2" s="470" t="str">
        <f ca="1">IF(LD1&lt;&gt;"",OFFSET(項目マップ!$C$1,COLUMN(),0,1,1),"")</f>
        <v/>
      </c>
      <c r="LE2" s="470" t="str">
        <f ca="1">IF(LE1&lt;&gt;"",OFFSET(項目マップ!$C$1,COLUMN(),0,1,1),"")</f>
        <v/>
      </c>
      <c r="LF2" s="470" t="str">
        <f ca="1">IF(LF1&lt;&gt;"",OFFSET(項目マップ!$C$1,COLUMN(),0,1,1),"")</f>
        <v/>
      </c>
      <c r="LG2" s="470" t="str">
        <f ca="1">IF(LG1&lt;&gt;"",OFFSET(項目マップ!$C$1,COLUMN(),0,1,1),"")</f>
        <v/>
      </c>
      <c r="LH2" s="470" t="str">
        <f ca="1">IF(LH1&lt;&gt;"",OFFSET(項目マップ!$C$1,COLUMN(),0,1,1),"")</f>
        <v/>
      </c>
      <c r="LI2" s="470" t="str">
        <f ca="1">IF(LI1&lt;&gt;"",OFFSET(項目マップ!$C$1,COLUMN(),0,1,1),"")</f>
        <v/>
      </c>
      <c r="LJ2" s="470" t="str">
        <f ca="1">IF(LJ1&lt;&gt;"",OFFSET(項目マップ!$C$1,COLUMN(),0,1,1),"")</f>
        <v/>
      </c>
      <c r="LK2" s="470" t="str">
        <f ca="1">IF(LK1&lt;&gt;"",OFFSET(項目マップ!$C$1,COLUMN(),0,1,1),"")</f>
        <v/>
      </c>
      <c r="LL2" s="470" t="str">
        <f ca="1">IF(LL1&lt;&gt;"",OFFSET(項目マップ!$C$1,COLUMN(),0,1,1),"")</f>
        <v/>
      </c>
      <c r="LM2" s="470" t="str">
        <f ca="1">IF(LM1&lt;&gt;"",OFFSET(項目マップ!$C$1,COLUMN(),0,1,1),"")</f>
        <v/>
      </c>
      <c r="LN2" s="470" t="str">
        <f ca="1">IF(LN1&lt;&gt;"",OFFSET(項目マップ!$C$1,COLUMN(),0,1,1),"")</f>
        <v/>
      </c>
      <c r="LO2" s="470" t="str">
        <f ca="1">IF(LO1&lt;&gt;"",OFFSET(項目マップ!$C$1,COLUMN(),0,1,1),"")</f>
        <v/>
      </c>
      <c r="LP2" s="470" t="str">
        <f ca="1">IF(LP1&lt;&gt;"",OFFSET(項目マップ!$C$1,COLUMN(),0,1,1),"")</f>
        <v/>
      </c>
      <c r="LQ2" s="470" t="str">
        <f ca="1">IF(LQ1&lt;&gt;"",OFFSET(項目マップ!$C$1,COLUMN(),0,1,1),"")</f>
        <v/>
      </c>
      <c r="LR2" s="470" t="str">
        <f ca="1">IF(LR1&lt;&gt;"",OFFSET(項目マップ!$C$1,COLUMN(),0,1,1),"")</f>
        <v/>
      </c>
      <c r="LS2" s="470" t="str">
        <f ca="1">IF(LS1&lt;&gt;"",OFFSET(項目マップ!$C$1,COLUMN(),0,1,1),"")</f>
        <v/>
      </c>
      <c r="LT2" s="470" t="str">
        <f ca="1">IF(LT1&lt;&gt;"",OFFSET(項目マップ!$C$1,COLUMN(),0,1,1),"")</f>
        <v/>
      </c>
      <c r="LU2" s="470" t="str">
        <f ca="1">IF(LU1&lt;&gt;"",OFFSET(項目マップ!$C$1,COLUMN(),0,1,1),"")</f>
        <v/>
      </c>
      <c r="LV2" s="470" t="str">
        <f ca="1">IF(LV1&lt;&gt;"",OFFSET(項目マップ!$C$1,COLUMN(),0,1,1),"")</f>
        <v/>
      </c>
      <c r="LW2" s="470" t="str">
        <f ca="1">IF(LW1&lt;&gt;"",OFFSET(項目マップ!$C$1,COLUMN(),0,1,1),"")</f>
        <v/>
      </c>
      <c r="LX2" s="470" t="str">
        <f ca="1">IF(LX1&lt;&gt;"",OFFSET(項目マップ!$C$1,COLUMN(),0,1,1),"")</f>
        <v/>
      </c>
      <c r="LY2" s="470" t="str">
        <f ca="1">IF(LY1&lt;&gt;"",OFFSET(項目マップ!$C$1,COLUMN(),0,1,1),"")</f>
        <v/>
      </c>
      <c r="LZ2" s="470" t="str">
        <f ca="1">IF(LZ1&lt;&gt;"",OFFSET(項目マップ!$C$1,COLUMN(),0,1,1),"")</f>
        <v/>
      </c>
      <c r="MA2" s="470" t="str">
        <f ca="1">IF(MA1&lt;&gt;"",OFFSET(項目マップ!$C$1,COLUMN(),0,1,1),"")</f>
        <v/>
      </c>
      <c r="MB2" s="470" t="str">
        <f ca="1">IF(MB1&lt;&gt;"",OFFSET(項目マップ!$C$1,COLUMN(),0,1,1),"")</f>
        <v/>
      </c>
      <c r="MC2" s="470" t="str">
        <f ca="1">IF(MC1&lt;&gt;"",OFFSET(項目マップ!$C$1,COLUMN(),0,1,1),"")</f>
        <v/>
      </c>
      <c r="MD2" s="470" t="str">
        <f ca="1">IF(MD1&lt;&gt;"",OFFSET(項目マップ!$C$1,COLUMN(),0,1,1),"")</f>
        <v/>
      </c>
      <c r="ME2" s="470" t="str">
        <f ca="1">IF(ME1&lt;&gt;"",OFFSET(項目マップ!$C$1,COLUMN(),0,1,1),"")</f>
        <v/>
      </c>
      <c r="MF2" s="470" t="str">
        <f ca="1">IF(MF1&lt;&gt;"",OFFSET(項目マップ!$C$1,COLUMN(),0,1,1),"")</f>
        <v/>
      </c>
      <c r="MG2" s="470" t="str">
        <f ca="1">IF(MG1&lt;&gt;"",OFFSET(項目マップ!$C$1,COLUMN(),0,1,1),"")</f>
        <v/>
      </c>
      <c r="MH2" s="470" t="str">
        <f ca="1">IF(MH1&lt;&gt;"",OFFSET(項目マップ!$C$1,COLUMN(),0,1,1),"")</f>
        <v/>
      </c>
      <c r="MI2" s="470" t="str">
        <f ca="1">IF(MI1&lt;&gt;"",OFFSET(項目マップ!$C$1,COLUMN(),0,1,1),"")</f>
        <v/>
      </c>
      <c r="MJ2" s="470" t="str">
        <f ca="1">IF(MJ1&lt;&gt;"",OFFSET(項目マップ!$C$1,COLUMN(),0,1,1),"")</f>
        <v/>
      </c>
      <c r="MK2" s="470" t="str">
        <f ca="1">IF(MK1&lt;&gt;"",OFFSET(項目マップ!$C$1,COLUMN(),0,1,1),"")</f>
        <v/>
      </c>
      <c r="ML2" s="470" t="str">
        <f ca="1">IF(ML1&lt;&gt;"",OFFSET(項目マップ!$C$1,COLUMN(),0,1,1),"")</f>
        <v/>
      </c>
      <c r="MM2" s="470" t="str">
        <f ca="1">IF(MM1&lt;&gt;"",OFFSET(項目マップ!$C$1,COLUMN(),0,1,1),"")</f>
        <v/>
      </c>
      <c r="MN2" s="470" t="str">
        <f ca="1">IF(MN1&lt;&gt;"",OFFSET(項目マップ!$C$1,COLUMN(),0,1,1),"")</f>
        <v/>
      </c>
      <c r="MO2" s="470" t="str">
        <f ca="1">IF(MO1&lt;&gt;"",OFFSET(項目マップ!$C$1,COLUMN(),0,1,1),"")</f>
        <v/>
      </c>
      <c r="MP2" s="470" t="str">
        <f ca="1">IF(MP1&lt;&gt;"",OFFSET(項目マップ!$C$1,COLUMN(),0,1,1),"")</f>
        <v/>
      </c>
      <c r="MQ2" s="470" t="str">
        <f ca="1">IF(MQ1&lt;&gt;"",OFFSET(項目マップ!$C$1,COLUMN(),0,1,1),"")</f>
        <v/>
      </c>
      <c r="MR2" s="470" t="str">
        <f ca="1">IF(MR1&lt;&gt;"",OFFSET(項目マップ!$C$1,COLUMN(),0,1,1),"")</f>
        <v/>
      </c>
      <c r="MS2" s="470" t="str">
        <f ca="1">IF(MS1&lt;&gt;"",OFFSET(項目マップ!$C$1,COLUMN(),0,1,1),"")</f>
        <v/>
      </c>
      <c r="MT2" s="470" t="str">
        <f ca="1">IF(MT1&lt;&gt;"",OFFSET(項目マップ!$C$1,COLUMN(),0,1,1),"")</f>
        <v/>
      </c>
      <c r="MU2" s="470" t="str">
        <f ca="1">IF(MU1&lt;&gt;"",OFFSET(項目マップ!$C$1,COLUMN(),0,1,1),"")</f>
        <v/>
      </c>
      <c r="MV2" s="470" t="str">
        <f ca="1">IF(MV1&lt;&gt;"",OFFSET(項目マップ!$C$1,COLUMN(),0,1,1),"")</f>
        <v/>
      </c>
      <c r="MW2" s="470" t="str">
        <f ca="1">IF(MW1&lt;&gt;"",OFFSET(項目マップ!$C$1,COLUMN(),0,1,1),"")</f>
        <v/>
      </c>
      <c r="MX2" s="470" t="str">
        <f ca="1">IF(MX1&lt;&gt;"",OFFSET(項目マップ!$C$1,COLUMN(),0,1,1),"")</f>
        <v/>
      </c>
      <c r="MY2" s="470" t="str">
        <f ca="1">IF(MY1&lt;&gt;"",OFFSET(項目マップ!$C$1,COLUMN(),0,1,1),"")</f>
        <v/>
      </c>
      <c r="MZ2" s="470" t="str">
        <f ca="1">IF(MZ1&lt;&gt;"",OFFSET(項目マップ!$C$1,COLUMN(),0,1,1),"")</f>
        <v/>
      </c>
      <c r="NA2" s="470" t="str">
        <f ca="1">IF(NA1&lt;&gt;"",OFFSET(項目マップ!$C$1,COLUMN(),0,1,1),"")</f>
        <v/>
      </c>
      <c r="NB2" s="470" t="str">
        <f ca="1">IF(NB1&lt;&gt;"",OFFSET(項目マップ!$C$1,COLUMN(),0,1,1),"")</f>
        <v/>
      </c>
      <c r="NC2" s="470" t="str">
        <f ca="1">IF(NC1&lt;&gt;"",OFFSET(項目マップ!$C$1,COLUMN(),0,1,1),"")</f>
        <v/>
      </c>
      <c r="ND2" s="470" t="str">
        <f ca="1">IF(ND1&lt;&gt;"",OFFSET(項目マップ!$C$1,COLUMN(),0,1,1),"")</f>
        <v/>
      </c>
      <c r="NE2" s="470" t="str">
        <f ca="1">IF(NE1&lt;&gt;"",OFFSET(項目マップ!$C$1,COLUMN(),0,1,1),"")</f>
        <v/>
      </c>
      <c r="NF2" s="470" t="str">
        <f ca="1">IF(NF1&lt;&gt;"",OFFSET(項目マップ!$C$1,COLUMN(),0,1,1),"")</f>
        <v/>
      </c>
      <c r="NG2" s="470" t="str">
        <f ca="1">IF(NG1&lt;&gt;"",OFFSET(項目マップ!$C$1,COLUMN(),0,1,1),"")</f>
        <v/>
      </c>
      <c r="NH2" s="470" t="str">
        <f ca="1">IF(NH1&lt;&gt;"",OFFSET(項目マップ!$C$1,COLUMN(),0,1,1),"")</f>
        <v/>
      </c>
      <c r="NI2" s="470" t="str">
        <f ca="1">IF(NI1&lt;&gt;"",OFFSET(項目マップ!$C$1,COLUMN(),0,1,1),"")</f>
        <v/>
      </c>
      <c r="NJ2" s="470" t="str">
        <f ca="1">IF(NJ1&lt;&gt;"",OFFSET(項目マップ!$C$1,COLUMN(),0,1,1),"")</f>
        <v/>
      </c>
      <c r="NK2" s="470" t="str">
        <f ca="1">IF(NK1&lt;&gt;"",OFFSET(項目マップ!$C$1,COLUMN(),0,1,1),"")</f>
        <v/>
      </c>
      <c r="NL2" s="470" t="str">
        <f ca="1">IF(NL1&lt;&gt;"",OFFSET(項目マップ!$C$1,COLUMN(),0,1,1),"")</f>
        <v/>
      </c>
      <c r="NM2" s="470" t="str">
        <f ca="1">IF(NM1&lt;&gt;"",OFFSET(項目マップ!$C$1,COLUMN(),0,1,1),"")</f>
        <v/>
      </c>
      <c r="NN2" s="470" t="str">
        <f ca="1">IF(NN1&lt;&gt;"",OFFSET(項目マップ!$C$1,COLUMN(),0,1,1),"")</f>
        <v/>
      </c>
      <c r="NO2" s="470" t="str">
        <f ca="1">IF(NO1&lt;&gt;"",OFFSET(項目マップ!$C$1,COLUMN(),0,1,1),"")</f>
        <v/>
      </c>
      <c r="NP2" s="470" t="str">
        <f ca="1">IF(NP1&lt;&gt;"",OFFSET(項目マップ!$C$1,COLUMN(),0,1,1),"")</f>
        <v/>
      </c>
      <c r="NQ2" s="470" t="str">
        <f ca="1">IF(NQ1&lt;&gt;"",OFFSET(項目マップ!$C$1,COLUMN(),0,1,1),"")</f>
        <v/>
      </c>
      <c r="NR2" s="470" t="str">
        <f ca="1">IF(NR1&lt;&gt;"",OFFSET(項目マップ!$C$1,COLUMN(),0,1,1),"")</f>
        <v/>
      </c>
      <c r="NS2" s="470" t="str">
        <f ca="1">IF(NS1&lt;&gt;"",OFFSET(項目マップ!$C$1,COLUMN(),0,1,1),"")</f>
        <v/>
      </c>
      <c r="NT2" s="470" t="str">
        <f ca="1">IF(NT1&lt;&gt;"",OFFSET(項目マップ!$C$1,COLUMN(),0,1,1),"")</f>
        <v/>
      </c>
      <c r="NU2" s="470" t="str">
        <f ca="1">IF(NU1&lt;&gt;"",OFFSET(項目マップ!$C$1,COLUMN(),0,1,1),"")</f>
        <v/>
      </c>
      <c r="NV2" s="470" t="str">
        <f ca="1">IF(NV1&lt;&gt;"",OFFSET(項目マップ!$C$1,COLUMN(),0,1,1),"")</f>
        <v/>
      </c>
      <c r="NW2" s="470" t="str">
        <f ca="1">IF(NW1&lt;&gt;"",OFFSET(項目マップ!$C$1,COLUMN(),0,1,1),"")</f>
        <v/>
      </c>
      <c r="NX2" s="470" t="str">
        <f ca="1">IF(NX1&lt;&gt;"",OFFSET(項目マップ!$C$1,COLUMN(),0,1,1),"")</f>
        <v/>
      </c>
      <c r="NY2" s="470" t="str">
        <f ca="1">IF(NY1&lt;&gt;"",OFFSET(項目マップ!$C$1,COLUMN(),0,1,1),"")</f>
        <v/>
      </c>
      <c r="NZ2" s="470" t="str">
        <f ca="1">IF(NZ1&lt;&gt;"",OFFSET(項目マップ!$C$1,COLUMN(),0,1,1),"")</f>
        <v/>
      </c>
      <c r="OA2" s="470" t="str">
        <f ca="1">IF(OA1&lt;&gt;"",OFFSET(項目マップ!$C$1,COLUMN(),0,1,1),"")</f>
        <v/>
      </c>
      <c r="OB2" s="470" t="str">
        <f ca="1">IF(OB1&lt;&gt;"",OFFSET(項目マップ!$C$1,COLUMN(),0,1,1),"")</f>
        <v/>
      </c>
      <c r="OC2" s="470" t="str">
        <f ca="1">IF(OC1&lt;&gt;"",OFFSET(項目マップ!$C$1,COLUMN(),0,1,1),"")</f>
        <v/>
      </c>
      <c r="OD2" s="470" t="str">
        <f ca="1">IF(OD1&lt;&gt;"",OFFSET(項目マップ!$C$1,COLUMN(),0,1,1),"")</f>
        <v/>
      </c>
      <c r="OE2" s="470" t="str">
        <f ca="1">IF(OE1&lt;&gt;"",OFFSET(項目マップ!$C$1,COLUMN(),0,1,1),"")</f>
        <v/>
      </c>
      <c r="OF2" s="470" t="str">
        <f ca="1">IF(OF1&lt;&gt;"",OFFSET(項目マップ!$C$1,COLUMN(),0,1,1),"")</f>
        <v/>
      </c>
      <c r="OG2" s="470" t="str">
        <f ca="1">IF(OG1&lt;&gt;"",OFFSET(項目マップ!$C$1,COLUMN(),0,1,1),"")</f>
        <v/>
      </c>
      <c r="OH2" s="470" t="str">
        <f ca="1">IF(OH1&lt;&gt;"",OFFSET(項目マップ!$C$1,COLUMN(),0,1,1),"")</f>
        <v/>
      </c>
      <c r="OI2" s="470" t="str">
        <f ca="1">IF(OI1&lt;&gt;"",OFFSET(項目マップ!$C$1,COLUMN(),0,1,1),"")</f>
        <v/>
      </c>
      <c r="OJ2" s="470" t="str">
        <f ca="1">IF(OJ1&lt;&gt;"",OFFSET(項目マップ!$C$1,COLUMN(),0,1,1),"")</f>
        <v/>
      </c>
    </row>
  </sheetData>
  <phoneticPr fontId="6"/>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F242198FC13FB46842D6AB32025429D" ma:contentTypeVersion="3" ma:contentTypeDescription="新しいドキュメントを作成します。" ma:contentTypeScope="" ma:versionID="154f65dd318f2fb0cad9fa90424968f5">
  <xsd:schema xmlns:xsd="http://www.w3.org/2001/XMLSchema" xmlns:xs="http://www.w3.org/2001/XMLSchema" xmlns:p="http://schemas.microsoft.com/office/2006/metadata/properties" xmlns:ns2="7be49cbe-2bdb-4023-b3bf-a765e0b23f6e" targetNamespace="http://schemas.microsoft.com/office/2006/metadata/properties" ma:root="true" ma:fieldsID="12db1c66dac0eeb99f61793c670bbf84" ns2:_="">
    <xsd:import namespace="7be49cbe-2bdb-4023-b3bf-a765e0b23f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49cbe-2bdb-4023-b3bf-a765e0b23f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F30111-7A97-4574-9DD3-D76F8DE5FF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49cbe-2bdb-4023-b3bf-a765e0b23f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7B81C-F8C1-4C5F-AC57-79BCA513B6E1}">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7be49cbe-2bdb-4023-b3bf-a765e0b23f6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F149D115-5048-4FC3-BC25-89A0E91F16D0}">
  <ds:schemaRefs>
    <ds:schemaRef ds:uri="http://schemas.microsoft.com/sharepoint/v3/contenttype/forms"/>
  </ds:schemaRefs>
</ds:datastoreItem>
</file>

<file path=docMetadata/LabelInfo.xml><?xml version="1.0" encoding="utf-8"?>
<clbl:labelList xmlns:clbl="http://schemas.microsoft.com/office/2020/mipLabelMetadata">
  <clbl:label id="{1436d589-92e5-4e3b-a67a-1e65a9b1ba02}" enabled="0" method="" siteId="{1436d589-92e5-4e3b-a67a-1e65a9b1ba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目次</vt:lpstr>
      <vt:lpstr>入力シート</vt:lpstr>
      <vt:lpstr>応募様式１</vt:lpstr>
      <vt:lpstr>計画変更様式</vt:lpstr>
      <vt:lpstr>実績報告様式</vt:lpstr>
      <vt:lpstr>事前チェックリスト</vt:lpstr>
      <vt:lpstr>項目マップ</vt:lpstr>
      <vt:lpstr>マスターデータ</vt:lpstr>
      <vt:lpstr>データシート</vt:lpstr>
      <vt:lpstr>応募様式１!Print_Area</vt:lpstr>
      <vt:lpstr>計画変更様式!Print_Area</vt:lpstr>
      <vt:lpstr>事前チェックリスト!Print_Area</vt:lpstr>
      <vt:lpstr>実績報告様式!Print_Area</vt:lpstr>
      <vt:lpstr>入力シート!Print_Area</vt:lpstr>
      <vt:lpstr>目次!Print_Area</vt:lpstr>
      <vt:lpstr>事業区分</vt:lpstr>
      <vt:lpstr>事業年度</vt:lpstr>
      <vt:lpstr>提出様式</vt:lpstr>
      <vt:lpstr>判定テーブル</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2026-07-08T05:20:46Z</cp:lastPrinted>
  <dcterms:created xsi:type="dcterms:W3CDTF">2026-06-16T04:56:01Z</dcterms:created>
  <dcterms:modified xsi:type="dcterms:W3CDTF">2026-07-17T10:00:53Z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0x010100BF242198FC13FB46842D6AB32025429D</vt:lpwstr>
  </property>
</Properties>
</file>